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Юридическая группа\Меркулова М.В\ОТ БГ\"/>
    </mc:Choice>
  </mc:AlternateContent>
  <bookViews>
    <workbookView xWindow="0" yWindow="0" windowWidth="28800" windowHeight="12045" firstSheet="2" activeTab="7"/>
  </bookViews>
  <sheets>
    <sheet name="2018" sheetId="1" r:id="rId1"/>
    <sheet name="2019" sheetId="2" r:id="rId2"/>
    <sheet name="2016" sheetId="3" r:id="rId3"/>
    <sheet name="2017" sheetId="4" r:id="rId4"/>
    <sheet name="2020" sheetId="5" r:id="rId5"/>
    <sheet name="2021" sheetId="6" r:id="rId6"/>
    <sheet name="2022" sheetId="7" r:id="rId7"/>
    <sheet name="2023" sheetId="8" r:id="rId8"/>
  </sheets>
  <definedNames>
    <definedName name="_xlnm.Print_Area" localSheetId="1">'2019'!$A$1:$F$47</definedName>
    <definedName name="_xlnm.Print_Area" localSheetId="4">'2020'!$A$1:$F$60</definedName>
    <definedName name="_xlnm.Print_Area" localSheetId="5">'2021'!$A$1:$F$55</definedName>
    <definedName name="_xlnm.Print_Area" localSheetId="6">'2022'!$A$1:$F$53</definedName>
  </definedNames>
  <calcPr calcId="162913"/>
</workbook>
</file>

<file path=xl/calcChain.xml><?xml version="1.0" encoding="utf-8"?>
<calcChain xmlns="http://schemas.openxmlformats.org/spreadsheetml/2006/main">
  <c r="E36" i="8" l="1"/>
  <c r="E37" i="8"/>
  <c r="E8" i="8" l="1"/>
  <c r="E7" i="8"/>
  <c r="F7" i="8" s="1"/>
  <c r="D7" i="8"/>
  <c r="F47" i="8"/>
  <c r="F46" i="8"/>
  <c r="F45" i="8"/>
  <c r="F44" i="8"/>
  <c r="F43" i="8"/>
  <c r="F42" i="8"/>
  <c r="F41" i="8"/>
  <c r="F40" i="8"/>
  <c r="F39" i="8"/>
  <c r="F38" i="8"/>
  <c r="F37" i="8"/>
  <c r="F36" i="8"/>
  <c r="F29" i="8"/>
  <c r="F27" i="8"/>
  <c r="F25" i="8"/>
  <c r="F23" i="8"/>
  <c r="F20" i="8"/>
  <c r="F18" i="8"/>
  <c r="F16" i="8"/>
  <c r="F14" i="8"/>
  <c r="F12" i="8"/>
  <c r="F9" i="8"/>
  <c r="F8" i="8"/>
  <c r="E53" i="7" l="1"/>
  <c r="F35" i="7"/>
  <c r="E37" i="7"/>
  <c r="E35" i="7"/>
  <c r="E36" i="7"/>
  <c r="E14" i="7" l="1"/>
  <c r="E31" i="7" l="1"/>
  <c r="E29" i="7"/>
  <c r="E26" i="7"/>
  <c r="E24" i="7"/>
  <c r="E20" i="7"/>
  <c r="E18" i="7"/>
  <c r="E7" i="7"/>
  <c r="F53" i="7" l="1"/>
  <c r="E52" i="7" l="1"/>
  <c r="E34" i="7"/>
  <c r="E33" i="7" l="1"/>
  <c r="F52" i="7" l="1"/>
  <c r="F33" i="7"/>
  <c r="E51" i="7"/>
  <c r="F51" i="7" l="1"/>
  <c r="F31" i="7"/>
  <c r="F29" i="7"/>
  <c r="E50" i="7"/>
  <c r="F50" i="7" s="1"/>
  <c r="E30" i="7"/>
  <c r="E49" i="7" l="1"/>
  <c r="F26" i="7"/>
  <c r="E27" i="7"/>
  <c r="F49" i="7" l="1"/>
  <c r="E48" i="7"/>
  <c r="F24" i="7" l="1"/>
  <c r="F48" i="7" l="1"/>
  <c r="E47" i="7" l="1"/>
  <c r="E22" i="7"/>
  <c r="E9" i="7" l="1"/>
  <c r="E17" i="7" l="1"/>
  <c r="F47" i="7" l="1"/>
  <c r="F22" i="7"/>
  <c r="E46" i="7"/>
  <c r="F46" i="7" l="1"/>
  <c r="E45" i="7"/>
  <c r="F20" i="7"/>
  <c r="D18" i="7"/>
  <c r="E19" i="6" l="1"/>
  <c r="F15" i="7"/>
  <c r="F12" i="7"/>
  <c r="E13" i="7"/>
  <c r="E8" i="7"/>
  <c r="F18" i="7" l="1"/>
  <c r="F45" i="7"/>
  <c r="E44" i="7"/>
  <c r="E16" i="7"/>
  <c r="E15" i="7"/>
  <c r="F37" i="6" l="1"/>
  <c r="F7" i="6"/>
  <c r="F44" i="7" l="1"/>
  <c r="E43" i="7"/>
  <c r="E12" i="7"/>
  <c r="F43" i="7" l="1"/>
  <c r="E42" i="7"/>
  <c r="F42" i="7" l="1"/>
  <c r="F7" i="7"/>
  <c r="E55" i="6" l="1"/>
  <c r="E54" i="6" l="1"/>
  <c r="E52" i="6" l="1"/>
  <c r="F59" i="5" l="1"/>
  <c r="F58" i="5"/>
  <c r="F57" i="5"/>
  <c r="F56" i="5"/>
  <c r="F55" i="5"/>
  <c r="F54" i="5"/>
  <c r="F53" i="5"/>
  <c r="F52" i="5"/>
  <c r="F51" i="5"/>
  <c r="F50" i="5"/>
  <c r="F49" i="5"/>
  <c r="F48" i="5"/>
  <c r="F42" i="5"/>
  <c r="F38" i="5"/>
  <c r="F34" i="5"/>
  <c r="F30" i="5"/>
  <c r="F26" i="5"/>
  <c r="F22" i="5"/>
  <c r="F19" i="5"/>
  <c r="F16" i="5"/>
  <c r="F13" i="5"/>
  <c r="F10" i="5"/>
  <c r="F8" i="5"/>
  <c r="F6" i="5"/>
  <c r="F20" i="6" l="1"/>
  <c r="F18" i="6"/>
  <c r="F15" i="6"/>
  <c r="H12" i="3" l="1"/>
  <c r="I13" i="1"/>
  <c r="F55" i="6" l="1"/>
  <c r="F54" i="6"/>
  <c r="F53" i="6"/>
  <c r="F52" i="6"/>
  <c r="F51" i="6"/>
  <c r="F50" i="6"/>
  <c r="F49" i="6"/>
  <c r="F48" i="6"/>
  <c r="F47" i="6"/>
  <c r="F46" i="6"/>
  <c r="F45" i="6"/>
  <c r="F44" i="6"/>
  <c r="F35" i="6"/>
  <c r="F33" i="6"/>
  <c r="F31" i="6"/>
  <c r="F28" i="6"/>
  <c r="F26" i="6"/>
  <c r="F24" i="6"/>
  <c r="F22" i="6"/>
  <c r="F20" i="2" l="1"/>
  <c r="F29" i="2"/>
  <c r="F27" i="2"/>
  <c r="F25" i="2"/>
  <c r="F23" i="2"/>
  <c r="F18" i="2"/>
  <c r="F16" i="2"/>
  <c r="F14" i="2"/>
  <c r="F12" i="2"/>
  <c r="F10" i="2"/>
  <c r="F8" i="2"/>
  <c r="F6" i="2"/>
  <c r="F26" i="1"/>
  <c r="F24" i="1"/>
  <c r="F22" i="1"/>
  <c r="F20" i="1"/>
  <c r="F12" i="1"/>
  <c r="F16" i="1"/>
  <c r="F18" i="1"/>
  <c r="F46" i="2" l="1"/>
  <c r="D35" i="4" l="1"/>
  <c r="D19" i="4"/>
  <c r="D36" i="3"/>
  <c r="D20" i="3"/>
  <c r="D49" i="1"/>
  <c r="D32" i="1"/>
  <c r="F17" i="4" l="1"/>
  <c r="F16" i="4"/>
  <c r="F15" i="4"/>
  <c r="F14" i="4"/>
  <c r="F13" i="4"/>
  <c r="F12" i="4"/>
  <c r="F11" i="4"/>
  <c r="F10" i="4"/>
  <c r="F9" i="4"/>
  <c r="F8" i="4"/>
  <c r="F7" i="4"/>
  <c r="F5" i="4"/>
  <c r="F23" i="4"/>
  <c r="F24" i="4"/>
  <c r="F25" i="4"/>
  <c r="F26" i="4"/>
  <c r="F27" i="4"/>
  <c r="F28" i="4"/>
  <c r="F34" i="4"/>
  <c r="F33" i="4"/>
  <c r="F32" i="4"/>
  <c r="F31" i="4"/>
  <c r="F30" i="4"/>
  <c r="F29" i="4"/>
  <c r="D50" i="1"/>
  <c r="D37" i="3"/>
  <c r="F35" i="3"/>
  <c r="F34" i="3"/>
  <c r="F33" i="3"/>
  <c r="F32" i="3"/>
  <c r="F31" i="3"/>
  <c r="F30" i="3"/>
  <c r="F29" i="3"/>
  <c r="F28" i="3"/>
  <c r="F27" i="3"/>
  <c r="F26" i="3"/>
  <c r="F25" i="3"/>
  <c r="F24" i="3"/>
  <c r="F18" i="3"/>
  <c r="F17" i="3"/>
  <c r="F16" i="3"/>
  <c r="F15" i="3"/>
  <c r="F14" i="3"/>
  <c r="F12" i="3"/>
  <c r="F11" i="3"/>
  <c r="F10" i="3"/>
  <c r="F9" i="3"/>
  <c r="F7" i="3"/>
  <c r="F6" i="3"/>
  <c r="F5" i="3"/>
  <c r="F35" i="4" l="1"/>
  <c r="F20" i="3"/>
  <c r="F36" i="3"/>
  <c r="F19" i="4"/>
  <c r="D36" i="4"/>
  <c r="D52" i="1" s="1"/>
  <c r="F37" i="3" l="1"/>
  <c r="F36" i="4"/>
  <c r="F48" i="1"/>
  <c r="F47" i="1"/>
  <c r="F46" i="1"/>
  <c r="F45" i="1"/>
  <c r="F44" i="1"/>
  <c r="F43" i="1"/>
  <c r="F42" i="1"/>
  <c r="F41" i="1"/>
  <c r="F40" i="1"/>
  <c r="F39" i="1"/>
  <c r="F38" i="1"/>
  <c r="F37" i="1"/>
  <c r="F49" i="1" l="1"/>
  <c r="F47" i="2"/>
  <c r="F45" i="2"/>
  <c r="F44" i="2"/>
  <c r="F43" i="2"/>
  <c r="F42" i="2"/>
  <c r="F41" i="2"/>
  <c r="F40" i="2"/>
  <c r="F39" i="2"/>
  <c r="F38" i="2"/>
  <c r="F37" i="2"/>
  <c r="F36" i="2"/>
  <c r="F11" i="1" l="1"/>
  <c r="F10" i="1"/>
  <c r="F9" i="1"/>
  <c r="F8" i="1"/>
  <c r="F6" i="1"/>
  <c r="F32" i="1" s="1"/>
  <c r="F50" i="1" s="1"/>
  <c r="F52" i="1" s="1"/>
</calcChain>
</file>

<file path=xl/sharedStrings.xml><?xml version="1.0" encoding="utf-8"?>
<sst xmlns="http://schemas.openxmlformats.org/spreadsheetml/2006/main" count="631" uniqueCount="278">
  <si>
    <t>период</t>
  </si>
  <si>
    <t>кВт/ч</t>
  </si>
  <si>
    <t>руб.</t>
  </si>
  <si>
    <t>осн.</t>
  </si>
  <si>
    <t>325/2 от 31.01.2018</t>
  </si>
  <si>
    <t>335/2 от 28.02.2018</t>
  </si>
  <si>
    <t>355/2 от 31.03.2018</t>
  </si>
  <si>
    <t>381/2 от 30.04.2018</t>
  </si>
  <si>
    <t>402/2 от 31.05.2018</t>
  </si>
  <si>
    <t>417/2 от 30.06.2018</t>
  </si>
  <si>
    <t>436/2 от 31.07.2018</t>
  </si>
  <si>
    <t>450/2 от 31.08.2018</t>
  </si>
  <si>
    <t>437/2 от 31.07.2018</t>
  </si>
  <si>
    <t>481/2 от 31.10.2018</t>
  </si>
  <si>
    <t>504/2 от 30.11.2018</t>
  </si>
  <si>
    <t>стоимость потерь по с/ф ООО "ЭСК Гарант", руб.</t>
  </si>
  <si>
    <t>12/2 от 31.01.2019</t>
  </si>
  <si>
    <t>32/2 от 28.02.2019</t>
  </si>
  <si>
    <t>82/2 от 31.03.2019</t>
  </si>
  <si>
    <t>электроэнергия, приобретаемая ОАО "Кинешемская ГЭС" в целях компенсации потерь</t>
  </si>
  <si>
    <t>счет-фактура ООО "ЭСК Гарант"</t>
  </si>
  <si>
    <t>140/2 от 30.04.2019</t>
  </si>
  <si>
    <t>163/2 от 31.05.2019</t>
  </si>
  <si>
    <t>0022/3101  от 31.01.2019</t>
  </si>
  <si>
    <t>объем электроэнергии, кВт/ч</t>
  </si>
  <si>
    <t>всего стоимость потерь с учетом кор. (ООО "ЭСК Гарант"), руб.</t>
  </si>
  <si>
    <t>0018/2802 от 28.02.2019</t>
  </si>
  <si>
    <t>0024/3103 от 31.03.2019</t>
  </si>
  <si>
    <t>0023/3004 от 30.04.2019</t>
  </si>
  <si>
    <t>0024/3105 от 31.05.2019</t>
  </si>
  <si>
    <t>451/2 от 31.08.2018</t>
  </si>
  <si>
    <t>537/2 от 31.01.2018</t>
  </si>
  <si>
    <t>0024/3101  от 31.01.2018</t>
  </si>
  <si>
    <t>0023/2802 от 28.02.2018</t>
  </si>
  <si>
    <t>0024/3103 от 31.03.2018</t>
  </si>
  <si>
    <t>0023/3004 от 30.04.2018</t>
  </si>
  <si>
    <t>0023/3105 от 31.05.2018</t>
  </si>
  <si>
    <t>0025/3006 от 30.06.2018</t>
  </si>
  <si>
    <t>0025/3107 от 31.07.2018</t>
  </si>
  <si>
    <t>0025/3108 от 31.08.2018</t>
  </si>
  <si>
    <t>0024/3009 от 30.09.2018</t>
  </si>
  <si>
    <t>0024/3110 от 31.10.2018</t>
  </si>
  <si>
    <t>0022/3011 от 30.11.2018</t>
  </si>
  <si>
    <t>0024/3112 от 31.12.2018</t>
  </si>
  <si>
    <t>кор.</t>
  </si>
  <si>
    <t>542/2 от 31.12.2018</t>
  </si>
  <si>
    <t>468/2 от 30.09.2018</t>
  </si>
  <si>
    <t>5/2 от 31.01.2019</t>
  </si>
  <si>
    <t>26/2 от 28.02.2019</t>
  </si>
  <si>
    <t>76/2 от 31.03.2019</t>
  </si>
  <si>
    <t>счет-фактура ООО "Ивоновоэнергосбыт"</t>
  </si>
  <si>
    <t>стоимость потерь по с/ф ООО "Ивановоэнергосбыт", руб.</t>
  </si>
  <si>
    <t>стоимость потерь с учетом кор. (ООО "Ивановоэнергосбыт"), руб.</t>
  </si>
  <si>
    <t>счет-фактура ООО "ИЭС"</t>
  </si>
  <si>
    <t>стоимость потерь по с/ф ООО "ИЭС", руб.</t>
  </si>
  <si>
    <t>стоимость потерь с учетом кор. (ООО "ИЭС"), руб.</t>
  </si>
  <si>
    <t>9/2 от 31.01.2016</t>
  </si>
  <si>
    <t>30/2 от 29.02.2016</t>
  </si>
  <si>
    <t>52/2 от 31.03.2016</t>
  </si>
  <si>
    <t>78/2 от  20.05.2016г.</t>
  </si>
  <si>
    <t>71/2 от 30.04.2016</t>
  </si>
  <si>
    <t>112/2 от 31.05.2016</t>
  </si>
  <si>
    <t>130/2 от 30.06.2016</t>
  </si>
  <si>
    <t>159/2 от 31.07.2016</t>
  </si>
  <si>
    <t>167/2 от 31.07.2016</t>
  </si>
  <si>
    <t>171/2 от 31.08.2016</t>
  </si>
  <si>
    <t>193/2 от 30.09.2016</t>
  </si>
  <si>
    <t>233/2 от 31.10.2016</t>
  </si>
  <si>
    <t>303/2 от 30.11.2016</t>
  </si>
  <si>
    <t>323/2 от 31.12.2016</t>
  </si>
  <si>
    <t>250/2 от 30.09.2017</t>
  </si>
  <si>
    <t>ИТОГО ООО "ИЭС"</t>
  </si>
  <si>
    <t>ИТОГО ООО "ЭСК Гарант"</t>
  </si>
  <si>
    <t>ВСЕГО 2016г.</t>
  </si>
  <si>
    <t>0025/3103 от 31.03.2016</t>
  </si>
  <si>
    <t>0025/3004 от 30.04.2016</t>
  </si>
  <si>
    <t>0025/3105 от 31.05.2016</t>
  </si>
  <si>
    <t>0024/3006 от 30.06.2016</t>
  </si>
  <si>
    <t>0026/3107 от 31.07.2016</t>
  </si>
  <si>
    <t>0025/3108 от 31.08.2016</t>
  </si>
  <si>
    <t>0024/3009 от 30.09.2016</t>
  </si>
  <si>
    <t>0026/3110 от 31.10.2016</t>
  </si>
  <si>
    <t>0023/3011 от 30.11.2016</t>
  </si>
  <si>
    <t>0020/3112 от 31.12.2016</t>
  </si>
  <si>
    <t>ИТОГО ЭСК Гарант</t>
  </si>
  <si>
    <t>ВСЕГО 2018г.</t>
  </si>
  <si>
    <t>39/2 от 31.01.2017</t>
  </si>
  <si>
    <t>69/2 от 28.02.2017</t>
  </si>
  <si>
    <t>110/2 от 31.03.2017</t>
  </si>
  <si>
    <t>137/2 от 30.04.2017</t>
  </si>
  <si>
    <t>149/2 от 31.05.2017</t>
  </si>
  <si>
    <t>183/2 от 30.06.2017</t>
  </si>
  <si>
    <t>208/2 от 31.07.2017</t>
  </si>
  <si>
    <t>234/2 от 31.08.2017</t>
  </si>
  <si>
    <t>251/2 от 30.09.2017</t>
  </si>
  <si>
    <t>269/2 от 31.10.2017</t>
  </si>
  <si>
    <t>282/2 от 30.11.2017</t>
  </si>
  <si>
    <t xml:space="preserve">304/2 от 31.12.2017 </t>
  </si>
  <si>
    <t>308/2 от 31.12.2017</t>
  </si>
  <si>
    <t>испр.1</t>
  </si>
  <si>
    <t>0024/3101  от 27.02.2017</t>
  </si>
  <si>
    <t>0024/2802 от 28.02.2017</t>
  </si>
  <si>
    <t>0027/3103 от 31.03.2017</t>
  </si>
  <si>
    <t>0027/3004 от 30.04.2017</t>
  </si>
  <si>
    <t>0027/3105 от 31.05.2017</t>
  </si>
  <si>
    <t>0027/3006 от 30.06.2017</t>
  </si>
  <si>
    <t>0026/3107 от 31.07.2017</t>
  </si>
  <si>
    <t>0028/3108 от 31.08.2017</t>
  </si>
  <si>
    <t>0028/3009 от 30.09.2017</t>
  </si>
  <si>
    <t>0029/3110 от 31.10.2017</t>
  </si>
  <si>
    <t>0028/3011 от 30.11.2017</t>
  </si>
  <si>
    <t>0028/3112 от 31.12.2017</t>
  </si>
  <si>
    <t>за период 2016-2018г.г.</t>
  </si>
  <si>
    <t>0026/3101  от 31.01.2016</t>
  </si>
  <si>
    <t>0026/2802 от 28.02.2016</t>
  </si>
  <si>
    <t>0024/3006 от 30.06.2019</t>
  </si>
  <si>
    <t>237/2 от 30.06.2019</t>
  </si>
  <si>
    <t>261/2 от 31.07.2019</t>
  </si>
  <si>
    <t>0025/3107 от 31.07.2019</t>
  </si>
  <si>
    <t>286/2 от 31.08.2019</t>
  </si>
  <si>
    <t>0013/3108 от 31.08.2019</t>
  </si>
  <si>
    <t>325/2 от 30.09.2019</t>
  </si>
  <si>
    <t>319/2 от 30.09.2019</t>
  </si>
  <si>
    <t>0012/3009 от 30.09.2019</t>
  </si>
  <si>
    <t>352/2 от 31.10.2019</t>
  </si>
  <si>
    <t>366/2 от 30.11.2019</t>
  </si>
  <si>
    <t>0019/3110 от 31.10.2019</t>
  </si>
  <si>
    <t>0019/3011 от 30.11.2019</t>
  </si>
  <si>
    <t>0019/3112 от 31.12.2019</t>
  </si>
  <si>
    <t>2  387 646</t>
  </si>
  <si>
    <t>393/2 от 31.12.2019</t>
  </si>
  <si>
    <t>66/2 от 31.03.2020</t>
  </si>
  <si>
    <t>98/2 от 29.02.2020</t>
  </si>
  <si>
    <t>18/2 от 31.01.2020</t>
  </si>
  <si>
    <t>0014/2902/1470/э от 29.02.2020</t>
  </si>
  <si>
    <t>0019/3103/1470/Э от 31.03.2020</t>
  </si>
  <si>
    <t>0013/3101/1470/Э от 31.01.2020</t>
  </si>
  <si>
    <t>0019/3004/1470/Э от 30.04.2020</t>
  </si>
  <si>
    <t>82/2 от 30.04.2020</t>
  </si>
  <si>
    <t>0021/3105/1470/Э  от 31.05.2020</t>
  </si>
  <si>
    <t>155/2 от 31.05.2020</t>
  </si>
  <si>
    <t>0018/3003/1470/Э от 30.06.2020</t>
  </si>
  <si>
    <t>249/2 от 30.06.2020</t>
  </si>
  <si>
    <t>270/2 от 31.07.2020</t>
  </si>
  <si>
    <t>287/2 от 31.08.2020</t>
  </si>
  <si>
    <t>0020/3007/1470/Э от 31.07.2020</t>
  </si>
  <si>
    <t>0020/3108/1470/Э от 31.08.2020</t>
  </si>
  <si>
    <t>0024/3009/1470Э от 30.09.2020</t>
  </si>
  <si>
    <t>289/2 от 30.09.2020</t>
  </si>
  <si>
    <t>311/2 от 31.10.2020</t>
  </si>
  <si>
    <t>0000024/3773 от 31.10.2020</t>
  </si>
  <si>
    <t>0000129/13770 от 30.11.2020</t>
  </si>
  <si>
    <t>327/2 от 30.11.2020</t>
  </si>
  <si>
    <t>0000259/3770 от 31.12.2020</t>
  </si>
  <si>
    <t>331/2 от 31.12.2020</t>
  </si>
  <si>
    <t>332/2 от 31.12.2020</t>
  </si>
  <si>
    <t>334/2 от 31.12.2020</t>
  </si>
  <si>
    <t>335/2 от 31.12.2020</t>
  </si>
  <si>
    <t>336/2 от 31.12.2020</t>
  </si>
  <si>
    <t>337/2 от 31.12.2020</t>
  </si>
  <si>
    <t>338/2 от 31.12.2020</t>
  </si>
  <si>
    <t>339/2 от 31.12.2020</t>
  </si>
  <si>
    <t>340/2 от 31.12.2020</t>
  </si>
  <si>
    <t>341/2 от 31.12.2020</t>
  </si>
  <si>
    <t>342/2 от 31.12.2020</t>
  </si>
  <si>
    <t>343/2 от31.12.2020</t>
  </si>
  <si>
    <t xml:space="preserve">344/2 от 31.12.2020 </t>
  </si>
  <si>
    <t>345/2 от 31.12.2020</t>
  </si>
  <si>
    <t>346/2 от 31.12.2020</t>
  </si>
  <si>
    <t>347/2 от 31.12.2020</t>
  </si>
  <si>
    <t>348/2 от 31.12.2020</t>
  </si>
  <si>
    <t>349/2 от 31.12.2020</t>
  </si>
  <si>
    <t>350/2 от 31.12.2020</t>
  </si>
  <si>
    <t>351/2 от 31.12.2020</t>
  </si>
  <si>
    <t>352/2 от 31.12.2020</t>
  </si>
  <si>
    <t>353/2 от 31.12.2020</t>
  </si>
  <si>
    <t>354/2 от 31.12.2020</t>
  </si>
  <si>
    <t>355/2 от 31.12.2020</t>
  </si>
  <si>
    <t>356/2 от 31.12.2020</t>
  </si>
  <si>
    <t>357/2 от 31.12.2020</t>
  </si>
  <si>
    <t>358/2  от 31.12.2020</t>
  </si>
  <si>
    <t>359/2 от 31.12.2020</t>
  </si>
  <si>
    <t>360/2 от 31.12.2020</t>
  </si>
  <si>
    <t>392/2 от 31.12.2020</t>
  </si>
  <si>
    <t>315/2 от 27.11.2020</t>
  </si>
  <si>
    <t>0000107/3773 от 31.01.2021</t>
  </si>
  <si>
    <t>К0000029/3770 от 28.01.2021</t>
  </si>
  <si>
    <t>счет-фактура АО "ЭнергосбыТ Плюс"</t>
  </si>
  <si>
    <t>стоимость потерь по с/ф АО "ЭнергосбыТ Плюс", руб.</t>
  </si>
  <si>
    <t>всего стоимость потерь с учетом кор. (АО "ЭнергосбыТ Плюс"), руб.</t>
  </si>
  <si>
    <t>28/2 от 31.01.2021</t>
  </si>
  <si>
    <t>37/2 от 28.02.2021</t>
  </si>
  <si>
    <t>43/2 от 28.02.2021</t>
  </si>
  <si>
    <t>0000153/3773 от 28.02.2021</t>
  </si>
  <si>
    <t>49/2 от 31.03.2021</t>
  </si>
  <si>
    <t>50/2 от 31.03.2021</t>
  </si>
  <si>
    <t>57/2 от 31.03.2021</t>
  </si>
  <si>
    <t>68/2 от 31.03.2021</t>
  </si>
  <si>
    <t>67/2 от 31.03.2021</t>
  </si>
  <si>
    <t>66/2 от 31.03.2021</t>
  </si>
  <si>
    <t>65/2 от 31.03.2021</t>
  </si>
  <si>
    <t>64/2 от 31.03.2021</t>
  </si>
  <si>
    <t>63/2 от 31.03.2021</t>
  </si>
  <si>
    <t>62/2 от 31.03.2021</t>
  </si>
  <si>
    <t>61/2 от 31.03.2021</t>
  </si>
  <si>
    <t>000031/3770 от 31.03.2021</t>
  </si>
  <si>
    <t>83/2 от 30.05.2021</t>
  </si>
  <si>
    <t>79/2 от 30.04.2021</t>
  </si>
  <si>
    <t>0000531/3770 от 31.05.2021</t>
  </si>
  <si>
    <t>0000435/3770 от 30.04.2021</t>
  </si>
  <si>
    <t>108/2 от 31.05.2021</t>
  </si>
  <si>
    <t>114/2 от 31.05.2021</t>
  </si>
  <si>
    <t>86/2 от 31.05.2021</t>
  </si>
  <si>
    <t>87/2 от 31.05.2021</t>
  </si>
  <si>
    <t>88/2 от 31.05.2021</t>
  </si>
  <si>
    <t>89/2 олт 31.05.2021</t>
  </si>
  <si>
    <t>90/2 от 31.05.2021</t>
  </si>
  <si>
    <t>91/2 от 31.05.2021</t>
  </si>
  <si>
    <t>92/2 от 31.05.2021</t>
  </si>
  <si>
    <t>93/2 от 31.05.2021</t>
  </si>
  <si>
    <t>94/2 от 31.05.2021</t>
  </si>
  <si>
    <t>0000582/3770 от 30.06.2021</t>
  </si>
  <si>
    <t>128/2 от 30.06.2021</t>
  </si>
  <si>
    <t>138/2 от 31.07.2021</t>
  </si>
  <si>
    <t>0000725/3770 от 31.07.2021</t>
  </si>
  <si>
    <t>154/2 от 31.08.2021</t>
  </si>
  <si>
    <t>0000818/3770 от 30.09.2021</t>
  </si>
  <si>
    <t>0000784/3770 от 31.08.2021</t>
  </si>
  <si>
    <t>173/2 от 30.09.2021</t>
  </si>
  <si>
    <t>196/2 от 31.10.2021</t>
  </si>
  <si>
    <t>206/2 от 30.11.2021</t>
  </si>
  <si>
    <t>0000932/3770 от 31.10.2021</t>
  </si>
  <si>
    <t>0000983/3770 от 30.11.2021</t>
  </si>
  <si>
    <t>0001063/3770 от 31.12.2021</t>
  </si>
  <si>
    <t>221/2 от 31.12.2021</t>
  </si>
  <si>
    <t>№ 50/2 от 28.02.2022</t>
  </si>
  <si>
    <t>№ 2/2 от 31.01.2022</t>
  </si>
  <si>
    <t>№ 0000168/3770 от 28.02.2022</t>
  </si>
  <si>
    <t>№ 0000035/3770 от 31.01.2022</t>
  </si>
  <si>
    <t>49/2 от 28.02.2022</t>
  </si>
  <si>
    <t>60/2 от 28.02.2022</t>
  </si>
  <si>
    <t>65/2 от 28.02.2022</t>
  </si>
  <si>
    <t>66/2 от 28.02.2022</t>
  </si>
  <si>
    <t>№ 67/2 от 31.03.2022</t>
  </si>
  <si>
    <t>№ 0000262/3770 от 31.03.2022</t>
  </si>
  <si>
    <t>корр.</t>
  </si>
  <si>
    <t>№ 87/2 от 20.04.2022</t>
  </si>
  <si>
    <t>№ 88/2 от 20.04.2022</t>
  </si>
  <si>
    <t>№ 89/2 от 20.04.2022</t>
  </si>
  <si>
    <t>84/2 от 31.03.2022</t>
  </si>
  <si>
    <t>№ 161/2 от 30.04.2022</t>
  </si>
  <si>
    <t>№ 0000296/3770 от 30.04.2022</t>
  </si>
  <si>
    <t>№ 0000346/3770 от 31.05.2022</t>
  </si>
  <si>
    <t>№ 181/2 от 31.05.2022</t>
  </si>
  <si>
    <t>№ 61/2 от 28.02.2022</t>
  </si>
  <si>
    <t>№ 196/2 от 30.06.2022</t>
  </si>
  <si>
    <t>№ 0000428/3770 от 30.06.2022</t>
  </si>
  <si>
    <t>№ 216/2 от 31.07.2022</t>
  </si>
  <si>
    <t>№ 0000461/3770 от 31.07.2022</t>
  </si>
  <si>
    <t>№ 231/2 от 31.08.2022</t>
  </si>
  <si>
    <t>№ 234/2 от 31.08.2022</t>
  </si>
  <si>
    <t>№ 0000538/3770 от 31.08.2022</t>
  </si>
  <si>
    <t>№ 250/2 от 30.09.2022</t>
  </si>
  <si>
    <t>№ 255/2 от 30.09.2022</t>
  </si>
  <si>
    <t>№ 0000577/3770 от 30.09.2022</t>
  </si>
  <si>
    <t>№ 263/2 от 31.10.2022</t>
  </si>
  <si>
    <t>№ 0000611/3770 от 31.10.2022</t>
  </si>
  <si>
    <t>№ 282/2 от 30.11.2022</t>
  </si>
  <si>
    <t>№ 0000668/3770 от 30.11.2022</t>
  </si>
  <si>
    <t>№ 234/2 от 29.09.2022</t>
  </si>
  <si>
    <t>№ 287/2 от 30.11.2022</t>
  </si>
  <si>
    <t>№ 325/2 от 31.12.2022</t>
  </si>
  <si>
    <t>№ 336/2 от 31.12.2022</t>
  </si>
  <si>
    <t>№ 0000722/3770 от 31.12.2022</t>
  </si>
  <si>
    <t>№ 70/2 от 31.01.2023</t>
  </si>
  <si>
    <t>№ 96/2 от 28.02.2023</t>
  </si>
  <si>
    <t>№ 0000070/3770 от 28.02.2023</t>
  </si>
  <si>
    <t>№ 0000046/3770 от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</si>
</sst>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i/>
      <u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3" fillId="2" borderId="0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" fontId="9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17" fontId="3" fillId="3" borderId="1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wrapText="1"/>
    </xf>
    <xf numFmtId="17" fontId="3" fillId="0" borderId="1" xfId="0" applyNumberFormat="1" applyFont="1" applyFill="1" applyBorder="1" applyAlignment="1">
      <alignment horizontal="center" wrapText="1"/>
    </xf>
    <xf numFmtId="17" fontId="9" fillId="0" borderId="1" xfId="0" applyNumberFormat="1" applyFont="1" applyFill="1" applyBorder="1" applyAlignment="1">
      <alignment horizontal="center" wrapText="1"/>
    </xf>
    <xf numFmtId="17" fontId="9" fillId="4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2" fontId="0" fillId="0" borderId="0" xfId="0" applyNumberFormat="1"/>
    <xf numFmtId="17" fontId="11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2" fontId="12" fillId="0" borderId="0" xfId="0" applyNumberFormat="1" applyFont="1"/>
    <xf numFmtId="17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17" fontId="3" fillId="3" borderId="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3" borderId="0" xfId="0" applyNumberFormat="1" applyFill="1"/>
    <xf numFmtId="3" fontId="0" fillId="3" borderId="0" xfId="0" applyNumberFormat="1" applyFill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17" fontId="3" fillId="2" borderId="5" xfId="0" applyNumberFormat="1" applyFont="1" applyFill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7" fontId="3" fillId="4" borderId="3" xfId="0" applyNumberFormat="1" applyFont="1" applyFill="1" applyBorder="1" applyAlignment="1">
      <alignment horizontal="center" vertical="center" wrapText="1"/>
    </xf>
    <xf numFmtId="17" fontId="3" fillId="4" borderId="5" xfId="0" applyNumberFormat="1" applyFont="1" applyFill="1" applyBorder="1" applyAlignment="1">
      <alignment horizontal="center" vertical="center" wrapText="1"/>
    </xf>
    <xf numFmtId="17" fontId="3" fillId="4" borderId="4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7" fontId="3" fillId="3" borderId="3" xfId="0" applyNumberFormat="1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3" fillId="5" borderId="3" xfId="0" applyNumberFormat="1" applyFont="1" applyFill="1" applyBorder="1" applyAlignment="1">
      <alignment horizontal="center" vertical="center" wrapText="1"/>
    </xf>
    <xf numFmtId="17" fontId="3" fillId="5" borderId="5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" zoomScaleNormal="100" workbookViewId="0">
      <selection activeCell="R14" sqref="R14"/>
    </sheetView>
  </sheetViews>
  <sheetFormatPr defaultRowHeight="15" x14ac:dyDescent="0.25"/>
  <cols>
    <col min="1" max="1" width="11" customWidth="1"/>
    <col min="2" max="2" width="12.28515625" customWidth="1"/>
    <col min="3" max="3" width="16.7109375" customWidth="1"/>
    <col min="4" max="4" width="15.85546875" customWidth="1"/>
    <col min="5" max="5" width="19.28515625" customWidth="1"/>
    <col min="6" max="6" width="21.42578125" customWidth="1"/>
    <col min="258" max="258" width="12.28515625" customWidth="1"/>
    <col min="259" max="259" width="16.7109375" customWidth="1"/>
    <col min="260" max="260" width="15.85546875" customWidth="1"/>
    <col min="261" max="261" width="15.7109375" customWidth="1"/>
    <col min="262" max="262" width="20" customWidth="1"/>
    <col min="514" max="514" width="12.28515625" customWidth="1"/>
    <col min="515" max="515" width="16.7109375" customWidth="1"/>
    <col min="516" max="516" width="15.85546875" customWidth="1"/>
    <col min="517" max="517" width="15.7109375" customWidth="1"/>
    <col min="518" max="518" width="20" customWidth="1"/>
    <col min="770" max="770" width="12.28515625" customWidth="1"/>
    <col min="771" max="771" width="16.7109375" customWidth="1"/>
    <col min="772" max="772" width="15.85546875" customWidth="1"/>
    <col min="773" max="773" width="15.7109375" customWidth="1"/>
    <col min="774" max="774" width="20" customWidth="1"/>
    <col min="1026" max="1026" width="12.28515625" customWidth="1"/>
    <col min="1027" max="1027" width="16.7109375" customWidth="1"/>
    <col min="1028" max="1028" width="15.85546875" customWidth="1"/>
    <col min="1029" max="1029" width="15.7109375" customWidth="1"/>
    <col min="1030" max="1030" width="20" customWidth="1"/>
    <col min="1282" max="1282" width="12.28515625" customWidth="1"/>
    <col min="1283" max="1283" width="16.7109375" customWidth="1"/>
    <col min="1284" max="1284" width="15.85546875" customWidth="1"/>
    <col min="1285" max="1285" width="15.7109375" customWidth="1"/>
    <col min="1286" max="1286" width="20" customWidth="1"/>
    <col min="1538" max="1538" width="12.28515625" customWidth="1"/>
    <col min="1539" max="1539" width="16.7109375" customWidth="1"/>
    <col min="1540" max="1540" width="15.85546875" customWidth="1"/>
    <col min="1541" max="1541" width="15.7109375" customWidth="1"/>
    <col min="1542" max="1542" width="20" customWidth="1"/>
    <col min="1794" max="1794" width="12.28515625" customWidth="1"/>
    <col min="1795" max="1795" width="16.7109375" customWidth="1"/>
    <col min="1796" max="1796" width="15.85546875" customWidth="1"/>
    <col min="1797" max="1797" width="15.7109375" customWidth="1"/>
    <col min="1798" max="1798" width="20" customWidth="1"/>
    <col min="2050" max="2050" width="12.28515625" customWidth="1"/>
    <col min="2051" max="2051" width="16.7109375" customWidth="1"/>
    <col min="2052" max="2052" width="15.85546875" customWidth="1"/>
    <col min="2053" max="2053" width="15.7109375" customWidth="1"/>
    <col min="2054" max="2054" width="20" customWidth="1"/>
    <col min="2306" max="2306" width="12.28515625" customWidth="1"/>
    <col min="2307" max="2307" width="16.7109375" customWidth="1"/>
    <col min="2308" max="2308" width="15.85546875" customWidth="1"/>
    <col min="2309" max="2309" width="15.7109375" customWidth="1"/>
    <col min="2310" max="2310" width="20" customWidth="1"/>
    <col min="2562" max="2562" width="12.28515625" customWidth="1"/>
    <col min="2563" max="2563" width="16.7109375" customWidth="1"/>
    <col min="2564" max="2564" width="15.85546875" customWidth="1"/>
    <col min="2565" max="2565" width="15.7109375" customWidth="1"/>
    <col min="2566" max="2566" width="20" customWidth="1"/>
    <col min="2818" max="2818" width="12.28515625" customWidth="1"/>
    <col min="2819" max="2819" width="16.7109375" customWidth="1"/>
    <col min="2820" max="2820" width="15.85546875" customWidth="1"/>
    <col min="2821" max="2821" width="15.7109375" customWidth="1"/>
    <col min="2822" max="2822" width="20" customWidth="1"/>
    <col min="3074" max="3074" width="12.28515625" customWidth="1"/>
    <col min="3075" max="3075" width="16.7109375" customWidth="1"/>
    <col min="3076" max="3076" width="15.85546875" customWidth="1"/>
    <col min="3077" max="3077" width="15.7109375" customWidth="1"/>
    <col min="3078" max="3078" width="20" customWidth="1"/>
    <col min="3330" max="3330" width="12.28515625" customWidth="1"/>
    <col min="3331" max="3331" width="16.7109375" customWidth="1"/>
    <col min="3332" max="3332" width="15.85546875" customWidth="1"/>
    <col min="3333" max="3333" width="15.7109375" customWidth="1"/>
    <col min="3334" max="3334" width="20" customWidth="1"/>
    <col min="3586" max="3586" width="12.28515625" customWidth="1"/>
    <col min="3587" max="3587" width="16.7109375" customWidth="1"/>
    <col min="3588" max="3588" width="15.85546875" customWidth="1"/>
    <col min="3589" max="3589" width="15.7109375" customWidth="1"/>
    <col min="3590" max="3590" width="20" customWidth="1"/>
    <col min="3842" max="3842" width="12.28515625" customWidth="1"/>
    <col min="3843" max="3843" width="16.7109375" customWidth="1"/>
    <col min="3844" max="3844" width="15.85546875" customWidth="1"/>
    <col min="3845" max="3845" width="15.7109375" customWidth="1"/>
    <col min="3846" max="3846" width="20" customWidth="1"/>
    <col min="4098" max="4098" width="12.28515625" customWidth="1"/>
    <col min="4099" max="4099" width="16.7109375" customWidth="1"/>
    <col min="4100" max="4100" width="15.85546875" customWidth="1"/>
    <col min="4101" max="4101" width="15.7109375" customWidth="1"/>
    <col min="4102" max="4102" width="20" customWidth="1"/>
    <col min="4354" max="4354" width="12.28515625" customWidth="1"/>
    <col min="4355" max="4355" width="16.7109375" customWidth="1"/>
    <col min="4356" max="4356" width="15.85546875" customWidth="1"/>
    <col min="4357" max="4357" width="15.7109375" customWidth="1"/>
    <col min="4358" max="4358" width="20" customWidth="1"/>
    <col min="4610" max="4610" width="12.28515625" customWidth="1"/>
    <col min="4611" max="4611" width="16.7109375" customWidth="1"/>
    <col min="4612" max="4612" width="15.85546875" customWidth="1"/>
    <col min="4613" max="4613" width="15.7109375" customWidth="1"/>
    <col min="4614" max="4614" width="20" customWidth="1"/>
    <col min="4866" max="4866" width="12.28515625" customWidth="1"/>
    <col min="4867" max="4867" width="16.7109375" customWidth="1"/>
    <col min="4868" max="4868" width="15.85546875" customWidth="1"/>
    <col min="4869" max="4869" width="15.7109375" customWidth="1"/>
    <col min="4870" max="4870" width="20" customWidth="1"/>
    <col min="5122" max="5122" width="12.28515625" customWidth="1"/>
    <col min="5123" max="5123" width="16.7109375" customWidth="1"/>
    <col min="5124" max="5124" width="15.85546875" customWidth="1"/>
    <col min="5125" max="5125" width="15.7109375" customWidth="1"/>
    <col min="5126" max="5126" width="20" customWidth="1"/>
    <col min="5378" max="5378" width="12.28515625" customWidth="1"/>
    <col min="5379" max="5379" width="16.7109375" customWidth="1"/>
    <col min="5380" max="5380" width="15.85546875" customWidth="1"/>
    <col min="5381" max="5381" width="15.7109375" customWidth="1"/>
    <col min="5382" max="5382" width="20" customWidth="1"/>
    <col min="5634" max="5634" width="12.28515625" customWidth="1"/>
    <col min="5635" max="5635" width="16.7109375" customWidth="1"/>
    <col min="5636" max="5636" width="15.85546875" customWidth="1"/>
    <col min="5637" max="5637" width="15.7109375" customWidth="1"/>
    <col min="5638" max="5638" width="20" customWidth="1"/>
    <col min="5890" max="5890" width="12.28515625" customWidth="1"/>
    <col min="5891" max="5891" width="16.7109375" customWidth="1"/>
    <col min="5892" max="5892" width="15.85546875" customWidth="1"/>
    <col min="5893" max="5893" width="15.7109375" customWidth="1"/>
    <col min="5894" max="5894" width="20" customWidth="1"/>
    <col min="6146" max="6146" width="12.28515625" customWidth="1"/>
    <col min="6147" max="6147" width="16.7109375" customWidth="1"/>
    <col min="6148" max="6148" width="15.85546875" customWidth="1"/>
    <col min="6149" max="6149" width="15.7109375" customWidth="1"/>
    <col min="6150" max="6150" width="20" customWidth="1"/>
    <col min="6402" max="6402" width="12.28515625" customWidth="1"/>
    <col min="6403" max="6403" width="16.7109375" customWidth="1"/>
    <col min="6404" max="6404" width="15.85546875" customWidth="1"/>
    <col min="6405" max="6405" width="15.7109375" customWidth="1"/>
    <col min="6406" max="6406" width="20" customWidth="1"/>
    <col min="6658" max="6658" width="12.28515625" customWidth="1"/>
    <col min="6659" max="6659" width="16.7109375" customWidth="1"/>
    <col min="6660" max="6660" width="15.85546875" customWidth="1"/>
    <col min="6661" max="6661" width="15.7109375" customWidth="1"/>
    <col min="6662" max="6662" width="20" customWidth="1"/>
    <col min="6914" max="6914" width="12.28515625" customWidth="1"/>
    <col min="6915" max="6915" width="16.7109375" customWidth="1"/>
    <col min="6916" max="6916" width="15.85546875" customWidth="1"/>
    <col min="6917" max="6917" width="15.7109375" customWidth="1"/>
    <col min="6918" max="6918" width="20" customWidth="1"/>
    <col min="7170" max="7170" width="12.28515625" customWidth="1"/>
    <col min="7171" max="7171" width="16.7109375" customWidth="1"/>
    <col min="7172" max="7172" width="15.85546875" customWidth="1"/>
    <col min="7173" max="7173" width="15.7109375" customWidth="1"/>
    <col min="7174" max="7174" width="20" customWidth="1"/>
    <col min="7426" max="7426" width="12.28515625" customWidth="1"/>
    <col min="7427" max="7427" width="16.7109375" customWidth="1"/>
    <col min="7428" max="7428" width="15.85546875" customWidth="1"/>
    <col min="7429" max="7429" width="15.7109375" customWidth="1"/>
    <col min="7430" max="7430" width="20" customWidth="1"/>
    <col min="7682" max="7682" width="12.28515625" customWidth="1"/>
    <col min="7683" max="7683" width="16.7109375" customWidth="1"/>
    <col min="7684" max="7684" width="15.85546875" customWidth="1"/>
    <col min="7685" max="7685" width="15.7109375" customWidth="1"/>
    <col min="7686" max="7686" width="20" customWidth="1"/>
    <col min="7938" max="7938" width="12.28515625" customWidth="1"/>
    <col min="7939" max="7939" width="16.7109375" customWidth="1"/>
    <col min="7940" max="7940" width="15.85546875" customWidth="1"/>
    <col min="7941" max="7941" width="15.7109375" customWidth="1"/>
    <col min="7942" max="7942" width="20" customWidth="1"/>
    <col min="8194" max="8194" width="12.28515625" customWidth="1"/>
    <col min="8195" max="8195" width="16.7109375" customWidth="1"/>
    <col min="8196" max="8196" width="15.85546875" customWidth="1"/>
    <col min="8197" max="8197" width="15.7109375" customWidth="1"/>
    <col min="8198" max="8198" width="20" customWidth="1"/>
    <col min="8450" max="8450" width="12.28515625" customWidth="1"/>
    <col min="8451" max="8451" width="16.7109375" customWidth="1"/>
    <col min="8452" max="8452" width="15.85546875" customWidth="1"/>
    <col min="8453" max="8453" width="15.7109375" customWidth="1"/>
    <col min="8454" max="8454" width="20" customWidth="1"/>
    <col min="8706" max="8706" width="12.28515625" customWidth="1"/>
    <col min="8707" max="8707" width="16.7109375" customWidth="1"/>
    <col min="8708" max="8708" width="15.85546875" customWidth="1"/>
    <col min="8709" max="8709" width="15.7109375" customWidth="1"/>
    <col min="8710" max="8710" width="20" customWidth="1"/>
    <col min="8962" max="8962" width="12.28515625" customWidth="1"/>
    <col min="8963" max="8963" width="16.7109375" customWidth="1"/>
    <col min="8964" max="8964" width="15.85546875" customWidth="1"/>
    <col min="8965" max="8965" width="15.7109375" customWidth="1"/>
    <col min="8966" max="8966" width="20" customWidth="1"/>
    <col min="9218" max="9218" width="12.28515625" customWidth="1"/>
    <col min="9219" max="9219" width="16.7109375" customWidth="1"/>
    <col min="9220" max="9220" width="15.85546875" customWidth="1"/>
    <col min="9221" max="9221" width="15.7109375" customWidth="1"/>
    <col min="9222" max="9222" width="20" customWidth="1"/>
    <col min="9474" max="9474" width="12.28515625" customWidth="1"/>
    <col min="9475" max="9475" width="16.7109375" customWidth="1"/>
    <col min="9476" max="9476" width="15.85546875" customWidth="1"/>
    <col min="9477" max="9477" width="15.7109375" customWidth="1"/>
    <col min="9478" max="9478" width="20" customWidth="1"/>
    <col min="9730" max="9730" width="12.28515625" customWidth="1"/>
    <col min="9731" max="9731" width="16.7109375" customWidth="1"/>
    <col min="9732" max="9732" width="15.85546875" customWidth="1"/>
    <col min="9733" max="9733" width="15.7109375" customWidth="1"/>
    <col min="9734" max="9734" width="20" customWidth="1"/>
    <col min="9986" max="9986" width="12.28515625" customWidth="1"/>
    <col min="9987" max="9987" width="16.7109375" customWidth="1"/>
    <col min="9988" max="9988" width="15.85546875" customWidth="1"/>
    <col min="9989" max="9989" width="15.7109375" customWidth="1"/>
    <col min="9990" max="9990" width="20" customWidth="1"/>
    <col min="10242" max="10242" width="12.28515625" customWidth="1"/>
    <col min="10243" max="10243" width="16.7109375" customWidth="1"/>
    <col min="10244" max="10244" width="15.85546875" customWidth="1"/>
    <col min="10245" max="10245" width="15.7109375" customWidth="1"/>
    <col min="10246" max="10246" width="20" customWidth="1"/>
    <col min="10498" max="10498" width="12.28515625" customWidth="1"/>
    <col min="10499" max="10499" width="16.7109375" customWidth="1"/>
    <col min="10500" max="10500" width="15.85546875" customWidth="1"/>
    <col min="10501" max="10501" width="15.7109375" customWidth="1"/>
    <col min="10502" max="10502" width="20" customWidth="1"/>
    <col min="10754" max="10754" width="12.28515625" customWidth="1"/>
    <col min="10755" max="10755" width="16.7109375" customWidth="1"/>
    <col min="10756" max="10756" width="15.85546875" customWidth="1"/>
    <col min="10757" max="10757" width="15.7109375" customWidth="1"/>
    <col min="10758" max="10758" width="20" customWidth="1"/>
    <col min="11010" max="11010" width="12.28515625" customWidth="1"/>
    <col min="11011" max="11011" width="16.7109375" customWidth="1"/>
    <col min="11012" max="11012" width="15.85546875" customWidth="1"/>
    <col min="11013" max="11013" width="15.7109375" customWidth="1"/>
    <col min="11014" max="11014" width="20" customWidth="1"/>
    <col min="11266" max="11266" width="12.28515625" customWidth="1"/>
    <col min="11267" max="11267" width="16.7109375" customWidth="1"/>
    <col min="11268" max="11268" width="15.85546875" customWidth="1"/>
    <col min="11269" max="11269" width="15.7109375" customWidth="1"/>
    <col min="11270" max="11270" width="20" customWidth="1"/>
    <col min="11522" max="11522" width="12.28515625" customWidth="1"/>
    <col min="11523" max="11523" width="16.7109375" customWidth="1"/>
    <col min="11524" max="11524" width="15.85546875" customWidth="1"/>
    <col min="11525" max="11525" width="15.7109375" customWidth="1"/>
    <col min="11526" max="11526" width="20" customWidth="1"/>
    <col min="11778" max="11778" width="12.28515625" customWidth="1"/>
    <col min="11779" max="11779" width="16.7109375" customWidth="1"/>
    <col min="11780" max="11780" width="15.85546875" customWidth="1"/>
    <col min="11781" max="11781" width="15.7109375" customWidth="1"/>
    <col min="11782" max="11782" width="20" customWidth="1"/>
    <col min="12034" max="12034" width="12.28515625" customWidth="1"/>
    <col min="12035" max="12035" width="16.7109375" customWidth="1"/>
    <col min="12036" max="12036" width="15.85546875" customWidth="1"/>
    <col min="12037" max="12037" width="15.7109375" customWidth="1"/>
    <col min="12038" max="12038" width="20" customWidth="1"/>
    <col min="12290" max="12290" width="12.28515625" customWidth="1"/>
    <col min="12291" max="12291" width="16.7109375" customWidth="1"/>
    <col min="12292" max="12292" width="15.85546875" customWidth="1"/>
    <col min="12293" max="12293" width="15.7109375" customWidth="1"/>
    <col min="12294" max="12294" width="20" customWidth="1"/>
    <col min="12546" max="12546" width="12.28515625" customWidth="1"/>
    <col min="12547" max="12547" width="16.7109375" customWidth="1"/>
    <col min="12548" max="12548" width="15.85546875" customWidth="1"/>
    <col min="12549" max="12549" width="15.7109375" customWidth="1"/>
    <col min="12550" max="12550" width="20" customWidth="1"/>
    <col min="12802" max="12802" width="12.28515625" customWidth="1"/>
    <col min="12803" max="12803" width="16.7109375" customWidth="1"/>
    <col min="12804" max="12804" width="15.85546875" customWidth="1"/>
    <col min="12805" max="12805" width="15.7109375" customWidth="1"/>
    <col min="12806" max="12806" width="20" customWidth="1"/>
    <col min="13058" max="13058" width="12.28515625" customWidth="1"/>
    <col min="13059" max="13059" width="16.7109375" customWidth="1"/>
    <col min="13060" max="13060" width="15.85546875" customWidth="1"/>
    <col min="13061" max="13061" width="15.7109375" customWidth="1"/>
    <col min="13062" max="13062" width="20" customWidth="1"/>
    <col min="13314" max="13314" width="12.28515625" customWidth="1"/>
    <col min="13315" max="13315" width="16.7109375" customWidth="1"/>
    <col min="13316" max="13316" width="15.85546875" customWidth="1"/>
    <col min="13317" max="13317" width="15.7109375" customWidth="1"/>
    <col min="13318" max="13318" width="20" customWidth="1"/>
    <col min="13570" max="13570" width="12.28515625" customWidth="1"/>
    <col min="13571" max="13571" width="16.7109375" customWidth="1"/>
    <col min="13572" max="13572" width="15.85546875" customWidth="1"/>
    <col min="13573" max="13573" width="15.7109375" customWidth="1"/>
    <col min="13574" max="13574" width="20" customWidth="1"/>
    <col min="13826" max="13826" width="12.28515625" customWidth="1"/>
    <col min="13827" max="13827" width="16.7109375" customWidth="1"/>
    <col min="13828" max="13828" width="15.85546875" customWidth="1"/>
    <col min="13829" max="13829" width="15.7109375" customWidth="1"/>
    <col min="13830" max="13830" width="20" customWidth="1"/>
    <col min="14082" max="14082" width="12.28515625" customWidth="1"/>
    <col min="14083" max="14083" width="16.7109375" customWidth="1"/>
    <col min="14084" max="14084" width="15.85546875" customWidth="1"/>
    <col min="14085" max="14085" width="15.7109375" customWidth="1"/>
    <col min="14086" max="14086" width="20" customWidth="1"/>
    <col min="14338" max="14338" width="12.28515625" customWidth="1"/>
    <col min="14339" max="14339" width="16.7109375" customWidth="1"/>
    <col min="14340" max="14340" width="15.85546875" customWidth="1"/>
    <col min="14341" max="14341" width="15.7109375" customWidth="1"/>
    <col min="14342" max="14342" width="20" customWidth="1"/>
    <col min="14594" max="14594" width="12.28515625" customWidth="1"/>
    <col min="14595" max="14595" width="16.7109375" customWidth="1"/>
    <col min="14596" max="14596" width="15.85546875" customWidth="1"/>
    <col min="14597" max="14597" width="15.7109375" customWidth="1"/>
    <col min="14598" max="14598" width="20" customWidth="1"/>
    <col min="14850" max="14850" width="12.28515625" customWidth="1"/>
    <col min="14851" max="14851" width="16.7109375" customWidth="1"/>
    <col min="14852" max="14852" width="15.85546875" customWidth="1"/>
    <col min="14853" max="14853" width="15.7109375" customWidth="1"/>
    <col min="14854" max="14854" width="20" customWidth="1"/>
    <col min="15106" max="15106" width="12.28515625" customWidth="1"/>
    <col min="15107" max="15107" width="16.7109375" customWidth="1"/>
    <col min="15108" max="15108" width="15.85546875" customWidth="1"/>
    <col min="15109" max="15109" width="15.7109375" customWidth="1"/>
    <col min="15110" max="15110" width="20" customWidth="1"/>
    <col min="15362" max="15362" width="12.28515625" customWidth="1"/>
    <col min="15363" max="15363" width="16.7109375" customWidth="1"/>
    <col min="15364" max="15364" width="15.85546875" customWidth="1"/>
    <col min="15365" max="15365" width="15.7109375" customWidth="1"/>
    <col min="15366" max="15366" width="20" customWidth="1"/>
    <col min="15618" max="15618" width="12.28515625" customWidth="1"/>
    <col min="15619" max="15619" width="16.7109375" customWidth="1"/>
    <col min="15620" max="15620" width="15.85546875" customWidth="1"/>
    <col min="15621" max="15621" width="15.7109375" customWidth="1"/>
    <col min="15622" max="15622" width="20" customWidth="1"/>
    <col min="15874" max="15874" width="12.28515625" customWidth="1"/>
    <col min="15875" max="15875" width="16.7109375" customWidth="1"/>
    <col min="15876" max="15876" width="15.85546875" customWidth="1"/>
    <col min="15877" max="15877" width="15.7109375" customWidth="1"/>
    <col min="15878" max="15878" width="20" customWidth="1"/>
    <col min="16130" max="16130" width="12.28515625" customWidth="1"/>
    <col min="16131" max="16131" width="16.7109375" customWidth="1"/>
    <col min="16132" max="16132" width="15.85546875" customWidth="1"/>
    <col min="16133" max="16133" width="15.7109375" customWidth="1"/>
    <col min="16134" max="16134" width="20" customWidth="1"/>
  </cols>
  <sheetData>
    <row r="1" spans="1:9" s="20" customFormat="1" ht="18" customHeight="1" x14ac:dyDescent="0.25">
      <c r="A1" s="131" t="s">
        <v>19</v>
      </c>
      <c r="B1" s="131"/>
      <c r="C1" s="131"/>
      <c r="D1" s="131"/>
      <c r="E1" s="131"/>
      <c r="F1" s="131"/>
    </row>
    <row r="2" spans="1:9" s="20" customFormat="1" x14ac:dyDescent="0.25">
      <c r="A2" s="132"/>
      <c r="B2" s="132"/>
      <c r="C2" s="132"/>
      <c r="D2" s="132"/>
      <c r="E2" s="132"/>
      <c r="F2" s="132"/>
    </row>
    <row r="3" spans="1:9" ht="14.45" customHeight="1" x14ac:dyDescent="0.25">
      <c r="A3" s="136" t="s">
        <v>0</v>
      </c>
      <c r="B3" s="136" t="s">
        <v>50</v>
      </c>
      <c r="C3" s="136"/>
      <c r="D3" s="133" t="s">
        <v>24</v>
      </c>
      <c r="E3" s="136" t="s">
        <v>51</v>
      </c>
      <c r="F3" s="137" t="s">
        <v>52</v>
      </c>
    </row>
    <row r="4" spans="1:9" ht="38.450000000000003" customHeight="1" x14ac:dyDescent="0.25">
      <c r="A4" s="136"/>
      <c r="B4" s="136"/>
      <c r="C4" s="136"/>
      <c r="D4" s="133"/>
      <c r="E4" s="136"/>
      <c r="F4" s="137"/>
    </row>
    <row r="5" spans="1:9" x14ac:dyDescent="0.25">
      <c r="A5" s="1"/>
      <c r="B5" s="1"/>
      <c r="C5" s="1"/>
      <c r="D5" s="1" t="s">
        <v>1</v>
      </c>
      <c r="E5" s="1" t="s">
        <v>2</v>
      </c>
      <c r="F5" s="2" t="s">
        <v>2</v>
      </c>
    </row>
    <row r="6" spans="1:9" x14ac:dyDescent="0.25">
      <c r="A6" s="144">
        <v>43101</v>
      </c>
      <c r="B6" s="145" t="s">
        <v>3</v>
      </c>
      <c r="C6" s="148" t="s">
        <v>4</v>
      </c>
      <c r="D6" s="149">
        <v>1956276</v>
      </c>
      <c r="E6" s="150">
        <v>5973338.8200000003</v>
      </c>
      <c r="F6" s="135">
        <f>SUM(E6:E7)</f>
        <v>5973338.8200000003</v>
      </c>
    </row>
    <row r="7" spans="1:9" x14ac:dyDescent="0.25">
      <c r="A7" s="144"/>
      <c r="B7" s="145"/>
      <c r="C7" s="148"/>
      <c r="D7" s="149"/>
      <c r="E7" s="150"/>
      <c r="F7" s="135"/>
    </row>
    <row r="8" spans="1:9" ht="30" x14ac:dyDescent="0.25">
      <c r="A8" s="3">
        <v>43132</v>
      </c>
      <c r="B8" s="4" t="s">
        <v>3</v>
      </c>
      <c r="C8" s="5" t="s">
        <v>5</v>
      </c>
      <c r="D8" s="6">
        <v>1300932</v>
      </c>
      <c r="E8" s="7">
        <v>4223090.1399999997</v>
      </c>
      <c r="F8" s="8">
        <f>SUM(E8:E8)</f>
        <v>4223090.1399999997</v>
      </c>
    </row>
    <row r="9" spans="1:9" ht="30" x14ac:dyDescent="0.25">
      <c r="A9" s="9">
        <v>43160</v>
      </c>
      <c r="B9" s="10" t="s">
        <v>3</v>
      </c>
      <c r="C9" s="11" t="s">
        <v>6</v>
      </c>
      <c r="D9" s="12">
        <v>2400448</v>
      </c>
      <c r="E9" s="13">
        <v>7245510.9900000002</v>
      </c>
      <c r="F9" s="14">
        <f>SUM(E9:E9)</f>
        <v>7245510.9900000002</v>
      </c>
    </row>
    <row r="10" spans="1:9" ht="30" x14ac:dyDescent="0.25">
      <c r="A10" s="3">
        <v>43191</v>
      </c>
      <c r="B10" s="4" t="s">
        <v>3</v>
      </c>
      <c r="C10" s="5" t="s">
        <v>7</v>
      </c>
      <c r="D10" s="15">
        <v>1354945</v>
      </c>
      <c r="E10" s="7">
        <v>4506556.55</v>
      </c>
      <c r="F10" s="16">
        <f>SUM(E10:E10)</f>
        <v>4506556.55</v>
      </c>
    </row>
    <row r="11" spans="1:9" ht="30" x14ac:dyDescent="0.25">
      <c r="A11" s="9">
        <v>43221</v>
      </c>
      <c r="B11" s="10" t="s">
        <v>3</v>
      </c>
      <c r="C11" s="11" t="s">
        <v>8</v>
      </c>
      <c r="D11" s="12">
        <v>859893</v>
      </c>
      <c r="E11" s="13">
        <v>2756493.12</v>
      </c>
      <c r="F11" s="14">
        <f>SUM(E11:E11)</f>
        <v>2756493.12</v>
      </c>
    </row>
    <row r="12" spans="1:9" ht="30" x14ac:dyDescent="0.25">
      <c r="A12" s="151">
        <v>43252</v>
      </c>
      <c r="B12" s="4" t="s">
        <v>3</v>
      </c>
      <c r="C12" s="5" t="s">
        <v>9</v>
      </c>
      <c r="D12" s="6">
        <v>831301</v>
      </c>
      <c r="E12" s="7">
        <v>2666201.4300000002</v>
      </c>
      <c r="F12" s="154">
        <f>E12+E14+E15</f>
        <v>2648359.42</v>
      </c>
    </row>
    <row r="13" spans="1:9" ht="30" x14ac:dyDescent="0.25">
      <c r="A13" s="152"/>
      <c r="B13" s="4" t="s">
        <v>44</v>
      </c>
      <c r="C13" s="5" t="s">
        <v>10</v>
      </c>
      <c r="D13" s="5">
        <v>-6734</v>
      </c>
      <c r="E13" s="17">
        <v>-21597.7</v>
      </c>
      <c r="F13" s="155"/>
      <c r="I13">
        <f>D13+D14+D28</f>
        <v>-16546</v>
      </c>
    </row>
    <row r="14" spans="1:9" ht="30" x14ac:dyDescent="0.25">
      <c r="A14" s="152"/>
      <c r="B14" s="4" t="s">
        <v>44</v>
      </c>
      <c r="C14" s="5" t="s">
        <v>11</v>
      </c>
      <c r="D14" s="5">
        <v>-6090</v>
      </c>
      <c r="E14" s="5">
        <v>-19532.240000000002</v>
      </c>
      <c r="F14" s="155"/>
    </row>
    <row r="15" spans="1:9" ht="30" x14ac:dyDescent="0.25">
      <c r="A15" s="153"/>
      <c r="B15" s="4" t="s">
        <v>44</v>
      </c>
      <c r="C15" s="5" t="s">
        <v>154</v>
      </c>
      <c r="D15" s="5">
        <v>527</v>
      </c>
      <c r="E15" s="5">
        <v>1690.23</v>
      </c>
      <c r="F15" s="156"/>
    </row>
    <row r="16" spans="1:9" ht="30" x14ac:dyDescent="0.25">
      <c r="A16" s="138">
        <v>43282</v>
      </c>
      <c r="B16" s="10" t="s">
        <v>3</v>
      </c>
      <c r="C16" s="10" t="s">
        <v>12</v>
      </c>
      <c r="D16" s="11">
        <v>1143539</v>
      </c>
      <c r="E16" s="11">
        <v>4247876.1900000004</v>
      </c>
      <c r="F16" s="141">
        <f>E16+E17</f>
        <v>4249592.37</v>
      </c>
    </row>
    <row r="17" spans="1:6" ht="30" x14ac:dyDescent="0.25">
      <c r="A17" s="140"/>
      <c r="B17" s="76" t="s">
        <v>44</v>
      </c>
      <c r="C17" s="76" t="s">
        <v>155</v>
      </c>
      <c r="D17" s="78">
        <v>462</v>
      </c>
      <c r="E17" s="78">
        <v>1716.18</v>
      </c>
      <c r="F17" s="143"/>
    </row>
    <row r="18" spans="1:6" ht="30" x14ac:dyDescent="0.25">
      <c r="A18" s="138">
        <v>43313</v>
      </c>
      <c r="B18" s="4" t="s">
        <v>3</v>
      </c>
      <c r="C18" s="5" t="s">
        <v>30</v>
      </c>
      <c r="D18" s="5">
        <v>937215</v>
      </c>
      <c r="E18" s="17">
        <v>3461421.4</v>
      </c>
      <c r="F18" s="146">
        <f>E18+E19</f>
        <v>3463146.19</v>
      </c>
    </row>
    <row r="19" spans="1:6" ht="30" x14ac:dyDescent="0.25">
      <c r="A19" s="140"/>
      <c r="B19" s="4" t="s">
        <v>44</v>
      </c>
      <c r="C19" s="5" t="s">
        <v>154</v>
      </c>
      <c r="D19" s="5">
        <v>467</v>
      </c>
      <c r="E19" s="5">
        <v>1724.79</v>
      </c>
      <c r="F19" s="147"/>
    </row>
    <row r="20" spans="1:6" ht="30" x14ac:dyDescent="0.25">
      <c r="A20" s="138">
        <v>43344</v>
      </c>
      <c r="B20" s="10" t="s">
        <v>3</v>
      </c>
      <c r="C20" s="11" t="s">
        <v>46</v>
      </c>
      <c r="D20" s="11">
        <v>1305640</v>
      </c>
      <c r="E20" s="11">
        <v>5196183.1900000004</v>
      </c>
      <c r="F20" s="141">
        <f>E20+E21</f>
        <v>5197962.1700000009</v>
      </c>
    </row>
    <row r="21" spans="1:6" ht="30" x14ac:dyDescent="0.25">
      <c r="A21" s="140"/>
      <c r="B21" s="76" t="s">
        <v>44</v>
      </c>
      <c r="C21" s="78" t="s">
        <v>156</v>
      </c>
      <c r="D21" s="78">
        <v>447</v>
      </c>
      <c r="E21" s="78">
        <v>1778.98</v>
      </c>
      <c r="F21" s="143"/>
    </row>
    <row r="22" spans="1:6" ht="30" x14ac:dyDescent="0.25">
      <c r="A22" s="138">
        <v>43374</v>
      </c>
      <c r="B22" s="4" t="s">
        <v>3</v>
      </c>
      <c r="C22" s="5" t="s">
        <v>13</v>
      </c>
      <c r="D22" s="5">
        <v>1655966</v>
      </c>
      <c r="E22" s="5">
        <v>6284798.0899999999</v>
      </c>
      <c r="F22" s="146">
        <f>E22+E23</f>
        <v>6286040.5899999999</v>
      </c>
    </row>
    <row r="23" spans="1:6" ht="30" x14ac:dyDescent="0.25">
      <c r="A23" s="140"/>
      <c r="B23" s="4" t="s">
        <v>44</v>
      </c>
      <c r="C23" s="5" t="s">
        <v>157</v>
      </c>
      <c r="D23" s="5">
        <v>419</v>
      </c>
      <c r="E23" s="5">
        <v>1242.5</v>
      </c>
      <c r="F23" s="147"/>
    </row>
    <row r="24" spans="1:6" ht="30" x14ac:dyDescent="0.25">
      <c r="A24" s="138">
        <v>43405</v>
      </c>
      <c r="B24" s="10" t="s">
        <v>3</v>
      </c>
      <c r="C24" s="11" t="s">
        <v>14</v>
      </c>
      <c r="D24" s="11">
        <v>1674738</v>
      </c>
      <c r="E24" s="11">
        <v>6411415.2300000004</v>
      </c>
      <c r="F24" s="141">
        <f>E24+E25</f>
        <v>6413030.7700000005</v>
      </c>
    </row>
    <row r="25" spans="1:6" ht="30" x14ac:dyDescent="0.25">
      <c r="A25" s="140"/>
      <c r="B25" s="76" t="s">
        <v>44</v>
      </c>
      <c r="C25" s="78" t="s">
        <v>158</v>
      </c>
      <c r="D25" s="78">
        <v>422</v>
      </c>
      <c r="E25" s="78">
        <v>1615.54</v>
      </c>
      <c r="F25" s="143"/>
    </row>
    <row r="26" spans="1:6" ht="30" x14ac:dyDescent="0.25">
      <c r="A26" s="138">
        <v>43435</v>
      </c>
      <c r="B26" s="28" t="s">
        <v>3</v>
      </c>
      <c r="C26" s="11" t="s">
        <v>31</v>
      </c>
      <c r="D26" s="11">
        <v>2652972</v>
      </c>
      <c r="E26" s="11">
        <v>8966426.5700000003</v>
      </c>
      <c r="F26" s="141">
        <f>SUM(E26:E31)</f>
        <v>8982670.7000000011</v>
      </c>
    </row>
    <row r="27" spans="1:6" ht="30" x14ac:dyDescent="0.25">
      <c r="A27" s="139"/>
      <c r="B27" s="28" t="s">
        <v>44</v>
      </c>
      <c r="C27" s="11" t="s">
        <v>45</v>
      </c>
      <c r="D27" s="11">
        <v>8500</v>
      </c>
      <c r="E27" s="11">
        <v>23565.78</v>
      </c>
      <c r="F27" s="142"/>
    </row>
    <row r="28" spans="1:6" x14ac:dyDescent="0.25">
      <c r="A28" s="139"/>
      <c r="B28" s="28" t="s">
        <v>44</v>
      </c>
      <c r="C28" s="11" t="s">
        <v>47</v>
      </c>
      <c r="D28" s="11">
        <v>-3722</v>
      </c>
      <c r="E28" s="11">
        <v>-10319.040000000001</v>
      </c>
      <c r="F28" s="142"/>
    </row>
    <row r="29" spans="1:6" ht="30" x14ac:dyDescent="0.25">
      <c r="A29" s="139"/>
      <c r="B29" s="28" t="s">
        <v>44</v>
      </c>
      <c r="C29" s="11" t="s">
        <v>48</v>
      </c>
      <c r="D29" s="11">
        <v>582</v>
      </c>
      <c r="E29" s="11">
        <v>1630.57</v>
      </c>
      <c r="F29" s="142"/>
    </row>
    <row r="30" spans="1:6" ht="30" x14ac:dyDescent="0.25">
      <c r="A30" s="139"/>
      <c r="B30" s="76" t="s">
        <v>44</v>
      </c>
      <c r="C30" s="78" t="s">
        <v>49</v>
      </c>
      <c r="D30" s="78">
        <v>53</v>
      </c>
      <c r="E30" s="78">
        <v>146.93</v>
      </c>
      <c r="F30" s="142"/>
    </row>
    <row r="31" spans="1:6" ht="30" x14ac:dyDescent="0.25">
      <c r="A31" s="140"/>
      <c r="B31" s="28" t="s">
        <v>44</v>
      </c>
      <c r="C31" s="11" t="s">
        <v>159</v>
      </c>
      <c r="D31" s="11">
        <v>440</v>
      </c>
      <c r="E31" s="11">
        <v>1219.8900000000001</v>
      </c>
      <c r="F31" s="143"/>
    </row>
    <row r="32" spans="1:6" ht="36" x14ac:dyDescent="0.25">
      <c r="A32" s="58" t="s">
        <v>71</v>
      </c>
      <c r="B32" s="30"/>
      <c r="C32" s="31"/>
      <c r="D32" s="59">
        <f>SUM(D6:D31)</f>
        <v>18069638</v>
      </c>
      <c r="E32" s="31"/>
      <c r="F32" s="60">
        <f>SUM(F6:F31)</f>
        <v>61945791.830000021</v>
      </c>
    </row>
    <row r="33" spans="1:6" x14ac:dyDescent="0.25">
      <c r="A33" s="29"/>
      <c r="B33" s="30"/>
      <c r="C33" s="31"/>
      <c r="D33" s="31"/>
      <c r="E33" s="31"/>
      <c r="F33" s="32"/>
    </row>
    <row r="35" spans="1:6" x14ac:dyDescent="0.25">
      <c r="A35" s="133" t="s">
        <v>0</v>
      </c>
      <c r="B35" s="133" t="s">
        <v>20</v>
      </c>
      <c r="C35" s="133"/>
      <c r="D35" s="133" t="s">
        <v>24</v>
      </c>
      <c r="E35" s="133" t="s">
        <v>15</v>
      </c>
      <c r="F35" s="134" t="s">
        <v>25</v>
      </c>
    </row>
    <row r="36" spans="1:6" ht="21.6" customHeight="1" x14ac:dyDescent="0.25">
      <c r="A36" s="133"/>
      <c r="B36" s="133"/>
      <c r="C36" s="133"/>
      <c r="D36" s="133"/>
      <c r="E36" s="133"/>
      <c r="F36" s="134"/>
    </row>
    <row r="37" spans="1:6" ht="30" x14ac:dyDescent="0.25">
      <c r="A37" s="23">
        <v>43101</v>
      </c>
      <c r="B37" s="24" t="s">
        <v>3</v>
      </c>
      <c r="C37" s="19" t="s">
        <v>32</v>
      </c>
      <c r="D37" s="25">
        <v>4902</v>
      </c>
      <c r="E37" s="26">
        <v>14096.54</v>
      </c>
      <c r="F37" s="27">
        <f>SUM(E37:E37)</f>
        <v>14096.54</v>
      </c>
    </row>
    <row r="38" spans="1:6" ht="30" x14ac:dyDescent="0.25">
      <c r="A38" s="23">
        <v>43132</v>
      </c>
      <c r="B38" s="24" t="s">
        <v>3</v>
      </c>
      <c r="C38" s="19" t="s">
        <v>33</v>
      </c>
      <c r="D38" s="25">
        <v>5303</v>
      </c>
      <c r="E38" s="26">
        <v>15964.36</v>
      </c>
      <c r="F38" s="27">
        <f t="shared" ref="F38:F48" si="0">SUM(E38:E38)</f>
        <v>15964.36</v>
      </c>
    </row>
    <row r="39" spans="1:6" ht="30" x14ac:dyDescent="0.25">
      <c r="A39" s="23">
        <v>43160</v>
      </c>
      <c r="B39" s="24" t="s">
        <v>3</v>
      </c>
      <c r="C39" s="19" t="s">
        <v>34</v>
      </c>
      <c r="D39" s="25">
        <v>8526</v>
      </c>
      <c r="E39" s="26">
        <v>24133.360000000001</v>
      </c>
      <c r="F39" s="27">
        <f t="shared" si="0"/>
        <v>24133.360000000001</v>
      </c>
    </row>
    <row r="40" spans="1:6" ht="30" x14ac:dyDescent="0.25">
      <c r="A40" s="23">
        <v>43191</v>
      </c>
      <c r="B40" s="24" t="s">
        <v>3</v>
      </c>
      <c r="C40" s="19" t="s">
        <v>35</v>
      </c>
      <c r="D40" s="25">
        <v>9002</v>
      </c>
      <c r="E40" s="26">
        <v>27971.119999999999</v>
      </c>
      <c r="F40" s="27">
        <f t="shared" si="0"/>
        <v>27971.119999999999</v>
      </c>
    </row>
    <row r="41" spans="1:6" ht="30" x14ac:dyDescent="0.25">
      <c r="A41" s="23">
        <v>43221</v>
      </c>
      <c r="B41" s="24" t="s">
        <v>3</v>
      </c>
      <c r="C41" s="19" t="s">
        <v>36</v>
      </c>
      <c r="D41" s="25">
        <v>4086</v>
      </c>
      <c r="E41" s="26">
        <v>12472.84</v>
      </c>
      <c r="F41" s="27">
        <f t="shared" si="0"/>
        <v>12472.84</v>
      </c>
    </row>
    <row r="42" spans="1:6" ht="30" x14ac:dyDescent="0.25">
      <c r="A42" s="23">
        <v>43252</v>
      </c>
      <c r="B42" s="24" t="s">
        <v>3</v>
      </c>
      <c r="C42" s="19" t="s">
        <v>37</v>
      </c>
      <c r="D42" s="25">
        <v>2540</v>
      </c>
      <c r="E42" s="26">
        <v>7632.66</v>
      </c>
      <c r="F42" s="27">
        <f t="shared" si="0"/>
        <v>7632.66</v>
      </c>
    </row>
    <row r="43" spans="1:6" ht="30" x14ac:dyDescent="0.25">
      <c r="A43" s="23">
        <v>43282</v>
      </c>
      <c r="B43" s="24" t="s">
        <v>3</v>
      </c>
      <c r="C43" s="24" t="s">
        <v>38</v>
      </c>
      <c r="D43" s="25">
        <v>3640</v>
      </c>
      <c r="E43" s="26">
        <v>9959.9699999999993</v>
      </c>
      <c r="F43" s="27">
        <f t="shared" si="0"/>
        <v>9959.9699999999993</v>
      </c>
    </row>
    <row r="44" spans="1:6" ht="30" x14ac:dyDescent="0.25">
      <c r="A44" s="23">
        <v>43313</v>
      </c>
      <c r="B44" s="24" t="s">
        <v>3</v>
      </c>
      <c r="C44" s="19" t="s">
        <v>39</v>
      </c>
      <c r="D44" s="25">
        <v>4130</v>
      </c>
      <c r="E44" s="26">
        <v>11362.04</v>
      </c>
      <c r="F44" s="27">
        <f t="shared" si="0"/>
        <v>11362.04</v>
      </c>
    </row>
    <row r="45" spans="1:6" ht="30" x14ac:dyDescent="0.25">
      <c r="A45" s="23">
        <v>43344</v>
      </c>
      <c r="B45" s="24" t="s">
        <v>3</v>
      </c>
      <c r="C45" s="19" t="s">
        <v>40</v>
      </c>
      <c r="D45" s="25">
        <v>3703</v>
      </c>
      <c r="E45" s="26">
        <v>10926.56</v>
      </c>
      <c r="F45" s="27">
        <f t="shared" si="0"/>
        <v>10926.56</v>
      </c>
    </row>
    <row r="46" spans="1:6" ht="30" x14ac:dyDescent="0.25">
      <c r="A46" s="23">
        <v>43374</v>
      </c>
      <c r="B46" s="24" t="s">
        <v>3</v>
      </c>
      <c r="C46" s="19" t="s">
        <v>41</v>
      </c>
      <c r="D46" s="25">
        <v>19801</v>
      </c>
      <c r="E46" s="26">
        <v>56692.33</v>
      </c>
      <c r="F46" s="27">
        <f t="shared" si="0"/>
        <v>56692.33</v>
      </c>
    </row>
    <row r="47" spans="1:6" ht="30" x14ac:dyDescent="0.25">
      <c r="A47" s="23">
        <v>43405</v>
      </c>
      <c r="B47" s="24" t="s">
        <v>3</v>
      </c>
      <c r="C47" s="19" t="s">
        <v>42</v>
      </c>
      <c r="D47" s="25">
        <v>3409</v>
      </c>
      <c r="E47" s="26">
        <v>9729.27</v>
      </c>
      <c r="F47" s="27">
        <f t="shared" si="0"/>
        <v>9729.27</v>
      </c>
    </row>
    <row r="48" spans="1:6" ht="30" x14ac:dyDescent="0.25">
      <c r="A48" s="23">
        <v>43435</v>
      </c>
      <c r="B48" s="24" t="s">
        <v>3</v>
      </c>
      <c r="C48" s="19" t="s">
        <v>43</v>
      </c>
      <c r="D48" s="25">
        <v>5159</v>
      </c>
      <c r="E48" s="26">
        <v>13713.28</v>
      </c>
      <c r="F48" s="27">
        <f t="shared" si="0"/>
        <v>13713.28</v>
      </c>
    </row>
    <row r="49" spans="1:6" ht="30" x14ac:dyDescent="0.25">
      <c r="A49" s="61" t="s">
        <v>84</v>
      </c>
      <c r="D49" s="49">
        <f>SUM(D37:D48)</f>
        <v>74201</v>
      </c>
      <c r="F49" s="57">
        <f>SUM(F37:F48)</f>
        <v>214654.33000000002</v>
      </c>
    </row>
    <row r="50" spans="1:6" ht="15.75" x14ac:dyDescent="0.25">
      <c r="A50" s="63" t="s">
        <v>85</v>
      </c>
      <c r="B50" s="63"/>
      <c r="C50" s="63"/>
      <c r="D50" s="64">
        <f>D32+D49</f>
        <v>18143839</v>
      </c>
      <c r="E50" s="63"/>
      <c r="F50" s="65">
        <f>F32+F49</f>
        <v>62160446.160000019</v>
      </c>
    </row>
    <row r="52" spans="1:6" ht="42" x14ac:dyDescent="0.35">
      <c r="A52" s="71" t="s">
        <v>112</v>
      </c>
      <c r="B52" s="68"/>
      <c r="C52" s="68"/>
      <c r="D52" s="69">
        <f>D50+'2016'!D37+'2017'!D36</f>
        <v>53447858</v>
      </c>
      <c r="E52" s="68"/>
      <c r="F52" s="70">
        <f>F50+'2016'!F37+'2017'!F36</f>
        <v>168654820.12</v>
      </c>
    </row>
  </sheetData>
  <mergeCells count="31">
    <mergeCell ref="A22:A23"/>
    <mergeCell ref="F22:F23"/>
    <mergeCell ref="A24:A25"/>
    <mergeCell ref="F24:F25"/>
    <mergeCell ref="C6:C7"/>
    <mergeCell ref="D6:D7"/>
    <mergeCell ref="E6:E7"/>
    <mergeCell ref="A20:A21"/>
    <mergeCell ref="F20:F21"/>
    <mergeCell ref="A18:A19"/>
    <mergeCell ref="F18:F19"/>
    <mergeCell ref="A16:A17"/>
    <mergeCell ref="F16:F17"/>
    <mergeCell ref="A12:A15"/>
    <mergeCell ref="F12:F15"/>
    <mergeCell ref="A1:F2"/>
    <mergeCell ref="A35:A36"/>
    <mergeCell ref="B35:C36"/>
    <mergeCell ref="D35:D36"/>
    <mergeCell ref="E35:E36"/>
    <mergeCell ref="F35:F36"/>
    <mergeCell ref="F6:F7"/>
    <mergeCell ref="A3:A4"/>
    <mergeCell ref="B3:C4"/>
    <mergeCell ref="D3:D4"/>
    <mergeCell ref="E3:E4"/>
    <mergeCell ref="F3:F4"/>
    <mergeCell ref="A26:A31"/>
    <mergeCell ref="F26:F31"/>
    <mergeCell ref="A6:A7"/>
    <mergeCell ref="B6:B7"/>
  </mergeCells>
  <pageMargins left="0.7" right="0.7" top="0.75" bottom="0.75" header="0.3" footer="0.3"/>
  <pageSetup paperSize="9" scale="7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7" zoomScaleNormal="100" workbookViewId="0">
      <selection activeCell="K11" sqref="K11"/>
    </sheetView>
  </sheetViews>
  <sheetFormatPr defaultRowHeight="15" x14ac:dyDescent="0.25"/>
  <cols>
    <col min="1" max="1" width="8.85546875" style="20"/>
    <col min="2" max="2" width="12.28515625" style="20" customWidth="1"/>
    <col min="3" max="3" width="18.7109375" style="20" customWidth="1"/>
    <col min="4" max="4" width="15.85546875" style="20" customWidth="1"/>
    <col min="5" max="5" width="18.7109375" style="20" customWidth="1"/>
    <col min="6" max="6" width="22.7109375" style="20" customWidth="1"/>
    <col min="7" max="7" width="7.85546875" style="20" customWidth="1"/>
    <col min="8" max="8" width="10.28515625" style="20" customWidth="1"/>
    <col min="9" max="257" width="8.85546875" style="20"/>
    <col min="258" max="258" width="12.28515625" style="20" customWidth="1"/>
    <col min="259" max="259" width="16.7109375" style="20" customWidth="1"/>
    <col min="260" max="260" width="15.85546875" style="20" customWidth="1"/>
    <col min="261" max="261" width="15.7109375" style="20" customWidth="1"/>
    <col min="262" max="262" width="20" style="20" customWidth="1"/>
    <col min="263" max="513" width="8.85546875" style="20"/>
    <col min="514" max="514" width="12.28515625" style="20" customWidth="1"/>
    <col min="515" max="515" width="16.7109375" style="20" customWidth="1"/>
    <col min="516" max="516" width="15.85546875" style="20" customWidth="1"/>
    <col min="517" max="517" width="15.7109375" style="20" customWidth="1"/>
    <col min="518" max="518" width="20" style="20" customWidth="1"/>
    <col min="519" max="769" width="8.85546875" style="20"/>
    <col min="770" max="770" width="12.28515625" style="20" customWidth="1"/>
    <col min="771" max="771" width="16.7109375" style="20" customWidth="1"/>
    <col min="772" max="772" width="15.85546875" style="20" customWidth="1"/>
    <col min="773" max="773" width="15.7109375" style="20" customWidth="1"/>
    <col min="774" max="774" width="20" style="20" customWidth="1"/>
    <col min="775" max="1025" width="8.85546875" style="20"/>
    <col min="1026" max="1026" width="12.28515625" style="20" customWidth="1"/>
    <col min="1027" max="1027" width="16.7109375" style="20" customWidth="1"/>
    <col min="1028" max="1028" width="15.85546875" style="20" customWidth="1"/>
    <col min="1029" max="1029" width="15.7109375" style="20" customWidth="1"/>
    <col min="1030" max="1030" width="20" style="20" customWidth="1"/>
    <col min="1031" max="1281" width="8.85546875" style="20"/>
    <col min="1282" max="1282" width="12.28515625" style="20" customWidth="1"/>
    <col min="1283" max="1283" width="16.7109375" style="20" customWidth="1"/>
    <col min="1284" max="1284" width="15.85546875" style="20" customWidth="1"/>
    <col min="1285" max="1285" width="15.7109375" style="20" customWidth="1"/>
    <col min="1286" max="1286" width="20" style="20" customWidth="1"/>
    <col min="1287" max="1537" width="8.85546875" style="20"/>
    <col min="1538" max="1538" width="12.28515625" style="20" customWidth="1"/>
    <col min="1539" max="1539" width="16.7109375" style="20" customWidth="1"/>
    <col min="1540" max="1540" width="15.85546875" style="20" customWidth="1"/>
    <col min="1541" max="1541" width="15.7109375" style="20" customWidth="1"/>
    <col min="1542" max="1542" width="20" style="20" customWidth="1"/>
    <col min="1543" max="1793" width="8.85546875" style="20"/>
    <col min="1794" max="1794" width="12.28515625" style="20" customWidth="1"/>
    <col min="1795" max="1795" width="16.7109375" style="20" customWidth="1"/>
    <col min="1796" max="1796" width="15.85546875" style="20" customWidth="1"/>
    <col min="1797" max="1797" width="15.7109375" style="20" customWidth="1"/>
    <col min="1798" max="1798" width="20" style="20" customWidth="1"/>
    <col min="1799" max="2049" width="8.85546875" style="20"/>
    <col min="2050" max="2050" width="12.28515625" style="20" customWidth="1"/>
    <col min="2051" max="2051" width="16.7109375" style="20" customWidth="1"/>
    <col min="2052" max="2052" width="15.85546875" style="20" customWidth="1"/>
    <col min="2053" max="2053" width="15.7109375" style="20" customWidth="1"/>
    <col min="2054" max="2054" width="20" style="20" customWidth="1"/>
    <col min="2055" max="2305" width="8.85546875" style="20"/>
    <col min="2306" max="2306" width="12.28515625" style="20" customWidth="1"/>
    <col min="2307" max="2307" width="16.7109375" style="20" customWidth="1"/>
    <col min="2308" max="2308" width="15.85546875" style="20" customWidth="1"/>
    <col min="2309" max="2309" width="15.7109375" style="20" customWidth="1"/>
    <col min="2310" max="2310" width="20" style="20" customWidth="1"/>
    <col min="2311" max="2561" width="8.85546875" style="20"/>
    <col min="2562" max="2562" width="12.28515625" style="20" customWidth="1"/>
    <col min="2563" max="2563" width="16.7109375" style="20" customWidth="1"/>
    <col min="2564" max="2564" width="15.85546875" style="20" customWidth="1"/>
    <col min="2565" max="2565" width="15.7109375" style="20" customWidth="1"/>
    <col min="2566" max="2566" width="20" style="20" customWidth="1"/>
    <col min="2567" max="2817" width="8.85546875" style="20"/>
    <col min="2818" max="2818" width="12.28515625" style="20" customWidth="1"/>
    <col min="2819" max="2819" width="16.7109375" style="20" customWidth="1"/>
    <col min="2820" max="2820" width="15.85546875" style="20" customWidth="1"/>
    <col min="2821" max="2821" width="15.7109375" style="20" customWidth="1"/>
    <col min="2822" max="2822" width="20" style="20" customWidth="1"/>
    <col min="2823" max="3073" width="8.85546875" style="20"/>
    <col min="3074" max="3074" width="12.28515625" style="20" customWidth="1"/>
    <col min="3075" max="3075" width="16.7109375" style="20" customWidth="1"/>
    <col min="3076" max="3076" width="15.85546875" style="20" customWidth="1"/>
    <col min="3077" max="3077" width="15.7109375" style="20" customWidth="1"/>
    <col min="3078" max="3078" width="20" style="20" customWidth="1"/>
    <col min="3079" max="3329" width="8.85546875" style="20"/>
    <col min="3330" max="3330" width="12.28515625" style="20" customWidth="1"/>
    <col min="3331" max="3331" width="16.7109375" style="20" customWidth="1"/>
    <col min="3332" max="3332" width="15.85546875" style="20" customWidth="1"/>
    <col min="3333" max="3333" width="15.7109375" style="20" customWidth="1"/>
    <col min="3334" max="3334" width="20" style="20" customWidth="1"/>
    <col min="3335" max="3585" width="8.85546875" style="20"/>
    <col min="3586" max="3586" width="12.28515625" style="20" customWidth="1"/>
    <col min="3587" max="3587" width="16.7109375" style="20" customWidth="1"/>
    <col min="3588" max="3588" width="15.85546875" style="20" customWidth="1"/>
    <col min="3589" max="3589" width="15.7109375" style="20" customWidth="1"/>
    <col min="3590" max="3590" width="20" style="20" customWidth="1"/>
    <col min="3591" max="3841" width="8.85546875" style="20"/>
    <col min="3842" max="3842" width="12.28515625" style="20" customWidth="1"/>
    <col min="3843" max="3843" width="16.7109375" style="20" customWidth="1"/>
    <col min="3844" max="3844" width="15.85546875" style="20" customWidth="1"/>
    <col min="3845" max="3845" width="15.7109375" style="20" customWidth="1"/>
    <col min="3846" max="3846" width="20" style="20" customWidth="1"/>
    <col min="3847" max="4097" width="8.85546875" style="20"/>
    <col min="4098" max="4098" width="12.28515625" style="20" customWidth="1"/>
    <col min="4099" max="4099" width="16.7109375" style="20" customWidth="1"/>
    <col min="4100" max="4100" width="15.85546875" style="20" customWidth="1"/>
    <col min="4101" max="4101" width="15.7109375" style="20" customWidth="1"/>
    <col min="4102" max="4102" width="20" style="20" customWidth="1"/>
    <col min="4103" max="4353" width="8.85546875" style="20"/>
    <col min="4354" max="4354" width="12.28515625" style="20" customWidth="1"/>
    <col min="4355" max="4355" width="16.7109375" style="20" customWidth="1"/>
    <col min="4356" max="4356" width="15.85546875" style="20" customWidth="1"/>
    <col min="4357" max="4357" width="15.7109375" style="20" customWidth="1"/>
    <col min="4358" max="4358" width="20" style="20" customWidth="1"/>
    <col min="4359" max="4609" width="8.85546875" style="20"/>
    <col min="4610" max="4610" width="12.28515625" style="20" customWidth="1"/>
    <col min="4611" max="4611" width="16.7109375" style="20" customWidth="1"/>
    <col min="4612" max="4612" width="15.85546875" style="20" customWidth="1"/>
    <col min="4613" max="4613" width="15.7109375" style="20" customWidth="1"/>
    <col min="4614" max="4614" width="20" style="20" customWidth="1"/>
    <col min="4615" max="4865" width="8.85546875" style="20"/>
    <col min="4866" max="4866" width="12.28515625" style="20" customWidth="1"/>
    <col min="4867" max="4867" width="16.7109375" style="20" customWidth="1"/>
    <col min="4868" max="4868" width="15.85546875" style="20" customWidth="1"/>
    <col min="4869" max="4869" width="15.7109375" style="20" customWidth="1"/>
    <col min="4870" max="4870" width="20" style="20" customWidth="1"/>
    <col min="4871" max="5121" width="8.85546875" style="20"/>
    <col min="5122" max="5122" width="12.28515625" style="20" customWidth="1"/>
    <col min="5123" max="5123" width="16.7109375" style="20" customWidth="1"/>
    <col min="5124" max="5124" width="15.85546875" style="20" customWidth="1"/>
    <col min="5125" max="5125" width="15.7109375" style="20" customWidth="1"/>
    <col min="5126" max="5126" width="20" style="20" customWidth="1"/>
    <col min="5127" max="5377" width="8.85546875" style="20"/>
    <col min="5378" max="5378" width="12.28515625" style="20" customWidth="1"/>
    <col min="5379" max="5379" width="16.7109375" style="20" customWidth="1"/>
    <col min="5380" max="5380" width="15.85546875" style="20" customWidth="1"/>
    <col min="5381" max="5381" width="15.7109375" style="20" customWidth="1"/>
    <col min="5382" max="5382" width="20" style="20" customWidth="1"/>
    <col min="5383" max="5633" width="8.85546875" style="20"/>
    <col min="5634" max="5634" width="12.28515625" style="20" customWidth="1"/>
    <col min="5635" max="5635" width="16.7109375" style="20" customWidth="1"/>
    <col min="5636" max="5636" width="15.85546875" style="20" customWidth="1"/>
    <col min="5637" max="5637" width="15.7109375" style="20" customWidth="1"/>
    <col min="5638" max="5638" width="20" style="20" customWidth="1"/>
    <col min="5639" max="5889" width="8.85546875" style="20"/>
    <col min="5890" max="5890" width="12.28515625" style="20" customWidth="1"/>
    <col min="5891" max="5891" width="16.7109375" style="20" customWidth="1"/>
    <col min="5892" max="5892" width="15.85546875" style="20" customWidth="1"/>
    <col min="5893" max="5893" width="15.7109375" style="20" customWidth="1"/>
    <col min="5894" max="5894" width="20" style="20" customWidth="1"/>
    <col min="5895" max="6145" width="8.85546875" style="20"/>
    <col min="6146" max="6146" width="12.28515625" style="20" customWidth="1"/>
    <col min="6147" max="6147" width="16.7109375" style="20" customWidth="1"/>
    <col min="6148" max="6148" width="15.85546875" style="20" customWidth="1"/>
    <col min="6149" max="6149" width="15.7109375" style="20" customWidth="1"/>
    <col min="6150" max="6150" width="20" style="20" customWidth="1"/>
    <col min="6151" max="6401" width="8.85546875" style="20"/>
    <col min="6402" max="6402" width="12.28515625" style="20" customWidth="1"/>
    <col min="6403" max="6403" width="16.7109375" style="20" customWidth="1"/>
    <col min="6404" max="6404" width="15.85546875" style="20" customWidth="1"/>
    <col min="6405" max="6405" width="15.7109375" style="20" customWidth="1"/>
    <col min="6406" max="6406" width="20" style="20" customWidth="1"/>
    <col min="6407" max="6657" width="8.85546875" style="20"/>
    <col min="6658" max="6658" width="12.28515625" style="20" customWidth="1"/>
    <col min="6659" max="6659" width="16.7109375" style="20" customWidth="1"/>
    <col min="6660" max="6660" width="15.85546875" style="20" customWidth="1"/>
    <col min="6661" max="6661" width="15.7109375" style="20" customWidth="1"/>
    <col min="6662" max="6662" width="20" style="20" customWidth="1"/>
    <col min="6663" max="6913" width="8.85546875" style="20"/>
    <col min="6914" max="6914" width="12.28515625" style="20" customWidth="1"/>
    <col min="6915" max="6915" width="16.7109375" style="20" customWidth="1"/>
    <col min="6916" max="6916" width="15.85546875" style="20" customWidth="1"/>
    <col min="6917" max="6917" width="15.7109375" style="20" customWidth="1"/>
    <col min="6918" max="6918" width="20" style="20" customWidth="1"/>
    <col min="6919" max="7169" width="8.85546875" style="20"/>
    <col min="7170" max="7170" width="12.28515625" style="20" customWidth="1"/>
    <col min="7171" max="7171" width="16.7109375" style="20" customWidth="1"/>
    <col min="7172" max="7172" width="15.85546875" style="20" customWidth="1"/>
    <col min="7173" max="7173" width="15.7109375" style="20" customWidth="1"/>
    <col min="7174" max="7174" width="20" style="20" customWidth="1"/>
    <col min="7175" max="7425" width="8.85546875" style="20"/>
    <col min="7426" max="7426" width="12.28515625" style="20" customWidth="1"/>
    <col min="7427" max="7427" width="16.7109375" style="20" customWidth="1"/>
    <col min="7428" max="7428" width="15.85546875" style="20" customWidth="1"/>
    <col min="7429" max="7429" width="15.7109375" style="20" customWidth="1"/>
    <col min="7430" max="7430" width="20" style="20" customWidth="1"/>
    <col min="7431" max="7681" width="8.85546875" style="20"/>
    <col min="7682" max="7682" width="12.28515625" style="20" customWidth="1"/>
    <col min="7683" max="7683" width="16.7109375" style="20" customWidth="1"/>
    <col min="7684" max="7684" width="15.85546875" style="20" customWidth="1"/>
    <col min="7685" max="7685" width="15.7109375" style="20" customWidth="1"/>
    <col min="7686" max="7686" width="20" style="20" customWidth="1"/>
    <col min="7687" max="7937" width="8.85546875" style="20"/>
    <col min="7938" max="7938" width="12.28515625" style="20" customWidth="1"/>
    <col min="7939" max="7939" width="16.7109375" style="20" customWidth="1"/>
    <col min="7940" max="7940" width="15.85546875" style="20" customWidth="1"/>
    <col min="7941" max="7941" width="15.7109375" style="20" customWidth="1"/>
    <col min="7942" max="7942" width="20" style="20" customWidth="1"/>
    <col min="7943" max="8193" width="8.85546875" style="20"/>
    <col min="8194" max="8194" width="12.28515625" style="20" customWidth="1"/>
    <col min="8195" max="8195" width="16.7109375" style="20" customWidth="1"/>
    <col min="8196" max="8196" width="15.85546875" style="20" customWidth="1"/>
    <col min="8197" max="8197" width="15.7109375" style="20" customWidth="1"/>
    <col min="8198" max="8198" width="20" style="20" customWidth="1"/>
    <col min="8199" max="8449" width="8.85546875" style="20"/>
    <col min="8450" max="8450" width="12.28515625" style="20" customWidth="1"/>
    <col min="8451" max="8451" width="16.7109375" style="20" customWidth="1"/>
    <col min="8452" max="8452" width="15.85546875" style="20" customWidth="1"/>
    <col min="8453" max="8453" width="15.7109375" style="20" customWidth="1"/>
    <col min="8454" max="8454" width="20" style="20" customWidth="1"/>
    <col min="8455" max="8705" width="8.85546875" style="20"/>
    <col min="8706" max="8706" width="12.28515625" style="20" customWidth="1"/>
    <col min="8707" max="8707" width="16.7109375" style="20" customWidth="1"/>
    <col min="8708" max="8708" width="15.85546875" style="20" customWidth="1"/>
    <col min="8709" max="8709" width="15.7109375" style="20" customWidth="1"/>
    <col min="8710" max="8710" width="20" style="20" customWidth="1"/>
    <col min="8711" max="8961" width="8.85546875" style="20"/>
    <col min="8962" max="8962" width="12.28515625" style="20" customWidth="1"/>
    <col min="8963" max="8963" width="16.7109375" style="20" customWidth="1"/>
    <col min="8964" max="8964" width="15.85546875" style="20" customWidth="1"/>
    <col min="8965" max="8965" width="15.7109375" style="20" customWidth="1"/>
    <col min="8966" max="8966" width="20" style="20" customWidth="1"/>
    <col min="8967" max="9217" width="8.85546875" style="20"/>
    <col min="9218" max="9218" width="12.28515625" style="20" customWidth="1"/>
    <col min="9219" max="9219" width="16.7109375" style="20" customWidth="1"/>
    <col min="9220" max="9220" width="15.85546875" style="20" customWidth="1"/>
    <col min="9221" max="9221" width="15.7109375" style="20" customWidth="1"/>
    <col min="9222" max="9222" width="20" style="20" customWidth="1"/>
    <col min="9223" max="9473" width="8.85546875" style="20"/>
    <col min="9474" max="9474" width="12.28515625" style="20" customWidth="1"/>
    <col min="9475" max="9475" width="16.7109375" style="20" customWidth="1"/>
    <col min="9476" max="9476" width="15.85546875" style="20" customWidth="1"/>
    <col min="9477" max="9477" width="15.7109375" style="20" customWidth="1"/>
    <col min="9478" max="9478" width="20" style="20" customWidth="1"/>
    <col min="9479" max="9729" width="8.85546875" style="20"/>
    <col min="9730" max="9730" width="12.28515625" style="20" customWidth="1"/>
    <col min="9731" max="9731" width="16.7109375" style="20" customWidth="1"/>
    <col min="9732" max="9732" width="15.85546875" style="20" customWidth="1"/>
    <col min="9733" max="9733" width="15.7109375" style="20" customWidth="1"/>
    <col min="9734" max="9734" width="20" style="20" customWidth="1"/>
    <col min="9735" max="9985" width="8.85546875" style="20"/>
    <col min="9986" max="9986" width="12.28515625" style="20" customWidth="1"/>
    <col min="9987" max="9987" width="16.7109375" style="20" customWidth="1"/>
    <col min="9988" max="9988" width="15.85546875" style="20" customWidth="1"/>
    <col min="9989" max="9989" width="15.7109375" style="20" customWidth="1"/>
    <col min="9990" max="9990" width="20" style="20" customWidth="1"/>
    <col min="9991" max="10241" width="8.85546875" style="20"/>
    <col min="10242" max="10242" width="12.28515625" style="20" customWidth="1"/>
    <col min="10243" max="10243" width="16.7109375" style="20" customWidth="1"/>
    <col min="10244" max="10244" width="15.85546875" style="20" customWidth="1"/>
    <col min="10245" max="10245" width="15.7109375" style="20" customWidth="1"/>
    <col min="10246" max="10246" width="20" style="20" customWidth="1"/>
    <col min="10247" max="10497" width="8.85546875" style="20"/>
    <col min="10498" max="10498" width="12.28515625" style="20" customWidth="1"/>
    <col min="10499" max="10499" width="16.7109375" style="20" customWidth="1"/>
    <col min="10500" max="10500" width="15.85546875" style="20" customWidth="1"/>
    <col min="10501" max="10501" width="15.7109375" style="20" customWidth="1"/>
    <col min="10502" max="10502" width="20" style="20" customWidth="1"/>
    <col min="10503" max="10753" width="8.85546875" style="20"/>
    <col min="10754" max="10754" width="12.28515625" style="20" customWidth="1"/>
    <col min="10755" max="10755" width="16.7109375" style="20" customWidth="1"/>
    <col min="10756" max="10756" width="15.85546875" style="20" customWidth="1"/>
    <col min="10757" max="10757" width="15.7109375" style="20" customWidth="1"/>
    <col min="10758" max="10758" width="20" style="20" customWidth="1"/>
    <col min="10759" max="11009" width="8.85546875" style="20"/>
    <col min="11010" max="11010" width="12.28515625" style="20" customWidth="1"/>
    <col min="11011" max="11011" width="16.7109375" style="20" customWidth="1"/>
    <col min="11012" max="11012" width="15.85546875" style="20" customWidth="1"/>
    <col min="11013" max="11013" width="15.7109375" style="20" customWidth="1"/>
    <col min="11014" max="11014" width="20" style="20" customWidth="1"/>
    <col min="11015" max="11265" width="8.85546875" style="20"/>
    <col min="11266" max="11266" width="12.28515625" style="20" customWidth="1"/>
    <col min="11267" max="11267" width="16.7109375" style="20" customWidth="1"/>
    <col min="11268" max="11268" width="15.85546875" style="20" customWidth="1"/>
    <col min="11269" max="11269" width="15.7109375" style="20" customWidth="1"/>
    <col min="11270" max="11270" width="20" style="20" customWidth="1"/>
    <col min="11271" max="11521" width="8.85546875" style="20"/>
    <col min="11522" max="11522" width="12.28515625" style="20" customWidth="1"/>
    <col min="11523" max="11523" width="16.7109375" style="20" customWidth="1"/>
    <col min="11524" max="11524" width="15.85546875" style="20" customWidth="1"/>
    <col min="11525" max="11525" width="15.7109375" style="20" customWidth="1"/>
    <col min="11526" max="11526" width="20" style="20" customWidth="1"/>
    <col min="11527" max="11777" width="8.85546875" style="20"/>
    <col min="11778" max="11778" width="12.28515625" style="20" customWidth="1"/>
    <col min="11779" max="11779" width="16.7109375" style="20" customWidth="1"/>
    <col min="11780" max="11780" width="15.85546875" style="20" customWidth="1"/>
    <col min="11781" max="11781" width="15.7109375" style="20" customWidth="1"/>
    <col min="11782" max="11782" width="20" style="20" customWidth="1"/>
    <col min="11783" max="12033" width="8.85546875" style="20"/>
    <col min="12034" max="12034" width="12.28515625" style="20" customWidth="1"/>
    <col min="12035" max="12035" width="16.7109375" style="20" customWidth="1"/>
    <col min="12036" max="12036" width="15.85546875" style="20" customWidth="1"/>
    <col min="12037" max="12037" width="15.7109375" style="20" customWidth="1"/>
    <col min="12038" max="12038" width="20" style="20" customWidth="1"/>
    <col min="12039" max="12289" width="8.85546875" style="20"/>
    <col min="12290" max="12290" width="12.28515625" style="20" customWidth="1"/>
    <col min="12291" max="12291" width="16.7109375" style="20" customWidth="1"/>
    <col min="12292" max="12292" width="15.85546875" style="20" customWidth="1"/>
    <col min="12293" max="12293" width="15.7109375" style="20" customWidth="1"/>
    <col min="12294" max="12294" width="20" style="20" customWidth="1"/>
    <col min="12295" max="12545" width="8.85546875" style="20"/>
    <col min="12546" max="12546" width="12.28515625" style="20" customWidth="1"/>
    <col min="12547" max="12547" width="16.7109375" style="20" customWidth="1"/>
    <col min="12548" max="12548" width="15.85546875" style="20" customWidth="1"/>
    <col min="12549" max="12549" width="15.7109375" style="20" customWidth="1"/>
    <col min="12550" max="12550" width="20" style="20" customWidth="1"/>
    <col min="12551" max="12801" width="8.85546875" style="20"/>
    <col min="12802" max="12802" width="12.28515625" style="20" customWidth="1"/>
    <col min="12803" max="12803" width="16.7109375" style="20" customWidth="1"/>
    <col min="12804" max="12804" width="15.85546875" style="20" customWidth="1"/>
    <col min="12805" max="12805" width="15.7109375" style="20" customWidth="1"/>
    <col min="12806" max="12806" width="20" style="20" customWidth="1"/>
    <col min="12807" max="13057" width="8.85546875" style="20"/>
    <col min="13058" max="13058" width="12.28515625" style="20" customWidth="1"/>
    <col min="13059" max="13059" width="16.7109375" style="20" customWidth="1"/>
    <col min="13060" max="13060" width="15.85546875" style="20" customWidth="1"/>
    <col min="13061" max="13061" width="15.7109375" style="20" customWidth="1"/>
    <col min="13062" max="13062" width="20" style="20" customWidth="1"/>
    <col min="13063" max="13313" width="8.85546875" style="20"/>
    <col min="13314" max="13314" width="12.28515625" style="20" customWidth="1"/>
    <col min="13315" max="13315" width="16.7109375" style="20" customWidth="1"/>
    <col min="13316" max="13316" width="15.85546875" style="20" customWidth="1"/>
    <col min="13317" max="13317" width="15.7109375" style="20" customWidth="1"/>
    <col min="13318" max="13318" width="20" style="20" customWidth="1"/>
    <col min="13319" max="13569" width="8.85546875" style="20"/>
    <col min="13570" max="13570" width="12.28515625" style="20" customWidth="1"/>
    <col min="13571" max="13571" width="16.7109375" style="20" customWidth="1"/>
    <col min="13572" max="13572" width="15.85546875" style="20" customWidth="1"/>
    <col min="13573" max="13573" width="15.7109375" style="20" customWidth="1"/>
    <col min="13574" max="13574" width="20" style="20" customWidth="1"/>
    <col min="13575" max="13825" width="8.85546875" style="20"/>
    <col min="13826" max="13826" width="12.28515625" style="20" customWidth="1"/>
    <col min="13827" max="13827" width="16.7109375" style="20" customWidth="1"/>
    <col min="13828" max="13828" width="15.85546875" style="20" customWidth="1"/>
    <col min="13829" max="13829" width="15.7109375" style="20" customWidth="1"/>
    <col min="13830" max="13830" width="20" style="20" customWidth="1"/>
    <col min="13831" max="14081" width="8.85546875" style="20"/>
    <col min="14082" max="14082" width="12.28515625" style="20" customWidth="1"/>
    <col min="14083" max="14083" width="16.7109375" style="20" customWidth="1"/>
    <col min="14084" max="14084" width="15.85546875" style="20" customWidth="1"/>
    <col min="14085" max="14085" width="15.7109375" style="20" customWidth="1"/>
    <col min="14086" max="14086" width="20" style="20" customWidth="1"/>
    <col min="14087" max="14337" width="8.85546875" style="20"/>
    <col min="14338" max="14338" width="12.28515625" style="20" customWidth="1"/>
    <col min="14339" max="14339" width="16.7109375" style="20" customWidth="1"/>
    <col min="14340" max="14340" width="15.85546875" style="20" customWidth="1"/>
    <col min="14341" max="14341" width="15.7109375" style="20" customWidth="1"/>
    <col min="14342" max="14342" width="20" style="20" customWidth="1"/>
    <col min="14343" max="14593" width="8.85546875" style="20"/>
    <col min="14594" max="14594" width="12.28515625" style="20" customWidth="1"/>
    <col min="14595" max="14595" width="16.7109375" style="20" customWidth="1"/>
    <col min="14596" max="14596" width="15.85546875" style="20" customWidth="1"/>
    <col min="14597" max="14597" width="15.7109375" style="20" customWidth="1"/>
    <col min="14598" max="14598" width="20" style="20" customWidth="1"/>
    <col min="14599" max="14849" width="8.85546875" style="20"/>
    <col min="14850" max="14850" width="12.28515625" style="20" customWidth="1"/>
    <col min="14851" max="14851" width="16.7109375" style="20" customWidth="1"/>
    <col min="14852" max="14852" width="15.85546875" style="20" customWidth="1"/>
    <col min="14853" max="14853" width="15.7109375" style="20" customWidth="1"/>
    <col min="14854" max="14854" width="20" style="20" customWidth="1"/>
    <col min="14855" max="15105" width="8.85546875" style="20"/>
    <col min="15106" max="15106" width="12.28515625" style="20" customWidth="1"/>
    <col min="15107" max="15107" width="16.7109375" style="20" customWidth="1"/>
    <col min="15108" max="15108" width="15.85546875" style="20" customWidth="1"/>
    <col min="15109" max="15109" width="15.7109375" style="20" customWidth="1"/>
    <col min="15110" max="15110" width="20" style="20" customWidth="1"/>
    <col min="15111" max="15361" width="8.85546875" style="20"/>
    <col min="15362" max="15362" width="12.28515625" style="20" customWidth="1"/>
    <col min="15363" max="15363" width="16.7109375" style="20" customWidth="1"/>
    <col min="15364" max="15364" width="15.85546875" style="20" customWidth="1"/>
    <col min="15365" max="15365" width="15.7109375" style="20" customWidth="1"/>
    <col min="15366" max="15366" width="20" style="20" customWidth="1"/>
    <col min="15367" max="15617" width="8.85546875" style="20"/>
    <col min="15618" max="15618" width="12.28515625" style="20" customWidth="1"/>
    <col min="15619" max="15619" width="16.7109375" style="20" customWidth="1"/>
    <col min="15620" max="15620" width="15.85546875" style="20" customWidth="1"/>
    <col min="15621" max="15621" width="15.7109375" style="20" customWidth="1"/>
    <col min="15622" max="15622" width="20" style="20" customWidth="1"/>
    <col min="15623" max="15873" width="8.85546875" style="20"/>
    <col min="15874" max="15874" width="12.28515625" style="20" customWidth="1"/>
    <col min="15875" max="15875" width="16.7109375" style="20" customWidth="1"/>
    <col min="15876" max="15876" width="15.85546875" style="20" customWidth="1"/>
    <col min="15877" max="15877" width="15.7109375" style="20" customWidth="1"/>
    <col min="15878" max="15878" width="20" style="20" customWidth="1"/>
    <col min="15879" max="16129" width="8.85546875" style="20"/>
    <col min="16130" max="16130" width="12.28515625" style="20" customWidth="1"/>
    <col min="16131" max="16131" width="16.7109375" style="20" customWidth="1"/>
    <col min="16132" max="16132" width="15.85546875" style="20" customWidth="1"/>
    <col min="16133" max="16133" width="15.7109375" style="20" customWidth="1"/>
    <col min="16134" max="16134" width="20" style="20" customWidth="1"/>
    <col min="16135" max="16384" width="8.85546875" style="20"/>
  </cols>
  <sheetData>
    <row r="1" spans="1:8" ht="18" customHeight="1" x14ac:dyDescent="0.25">
      <c r="A1" s="131" t="s">
        <v>19</v>
      </c>
      <c r="B1" s="131"/>
      <c r="C1" s="131"/>
      <c r="D1" s="131"/>
      <c r="E1" s="131"/>
      <c r="F1" s="131"/>
    </row>
    <row r="2" spans="1:8" x14ac:dyDescent="0.25">
      <c r="A2" s="132"/>
      <c r="B2" s="132"/>
      <c r="C2" s="132"/>
      <c r="D2" s="132"/>
      <c r="E2" s="132"/>
      <c r="F2" s="132"/>
    </row>
    <row r="3" spans="1:8" ht="27" customHeight="1" x14ac:dyDescent="0.25">
      <c r="A3" s="136" t="s">
        <v>0</v>
      </c>
      <c r="B3" s="136" t="s">
        <v>50</v>
      </c>
      <c r="C3" s="136"/>
      <c r="D3" s="133" t="s">
        <v>24</v>
      </c>
      <c r="E3" s="136" t="s">
        <v>51</v>
      </c>
      <c r="F3" s="137" t="s">
        <v>52</v>
      </c>
    </row>
    <row r="4" spans="1:8" ht="28.15" customHeight="1" x14ac:dyDescent="0.25">
      <c r="A4" s="136"/>
      <c r="B4" s="136"/>
      <c r="C4" s="136"/>
      <c r="D4" s="133"/>
      <c r="E4" s="136"/>
      <c r="F4" s="137"/>
    </row>
    <row r="5" spans="1:8" x14ac:dyDescent="0.25">
      <c r="A5" s="21"/>
      <c r="B5" s="21"/>
      <c r="C5" s="21"/>
      <c r="D5" s="21" t="s">
        <v>1</v>
      </c>
      <c r="E5" s="21" t="s">
        <v>2</v>
      </c>
      <c r="F5" s="22" t="s">
        <v>2</v>
      </c>
    </row>
    <row r="6" spans="1:8" ht="27.6" customHeight="1" x14ac:dyDescent="0.25">
      <c r="A6" s="157">
        <v>43466</v>
      </c>
      <c r="B6" s="24" t="s">
        <v>3</v>
      </c>
      <c r="C6" s="18" t="s">
        <v>16</v>
      </c>
      <c r="D6" s="25">
        <v>2021895</v>
      </c>
      <c r="E6" s="26">
        <v>6963357.8499999996</v>
      </c>
      <c r="F6" s="160">
        <f>E6+E7</f>
        <v>6964911.0800000001</v>
      </c>
      <c r="H6" s="80"/>
    </row>
    <row r="7" spans="1:8" ht="27.6" customHeight="1" x14ac:dyDescent="0.25">
      <c r="A7" s="159"/>
      <c r="B7" s="24" t="s">
        <v>44</v>
      </c>
      <c r="C7" s="77" t="s">
        <v>160</v>
      </c>
      <c r="D7" s="25">
        <v>451</v>
      </c>
      <c r="E7" s="26">
        <v>1553.23</v>
      </c>
      <c r="F7" s="162"/>
      <c r="H7" s="81"/>
    </row>
    <row r="8" spans="1:8" ht="27.6" customHeight="1" x14ac:dyDescent="0.25">
      <c r="A8" s="157">
        <v>43497</v>
      </c>
      <c r="B8" s="24" t="s">
        <v>3</v>
      </c>
      <c r="C8" s="18" t="s">
        <v>17</v>
      </c>
      <c r="D8" s="25">
        <v>1093136</v>
      </c>
      <c r="E8" s="26">
        <v>3963405.05</v>
      </c>
      <c r="F8" s="160">
        <f>E8+E9</f>
        <v>3965025.28</v>
      </c>
    </row>
    <row r="9" spans="1:8" ht="27.6" customHeight="1" x14ac:dyDescent="0.25">
      <c r="A9" s="159"/>
      <c r="B9" s="24" t="s">
        <v>44</v>
      </c>
      <c r="C9" s="77" t="s">
        <v>161</v>
      </c>
      <c r="D9" s="25">
        <v>448</v>
      </c>
      <c r="E9" s="26">
        <v>1620.23</v>
      </c>
      <c r="F9" s="162"/>
    </row>
    <row r="10" spans="1:8" ht="27.6" customHeight="1" x14ac:dyDescent="0.25">
      <c r="A10" s="157">
        <v>43525</v>
      </c>
      <c r="B10" s="24" t="s">
        <v>3</v>
      </c>
      <c r="C10" s="18" t="s">
        <v>18</v>
      </c>
      <c r="D10" s="25">
        <v>2491418</v>
      </c>
      <c r="E10" s="26">
        <v>8489845.8399999999</v>
      </c>
      <c r="F10" s="160">
        <f>E10+E11</f>
        <v>8491194.2799999993</v>
      </c>
    </row>
    <row r="11" spans="1:8" ht="27.6" customHeight="1" x14ac:dyDescent="0.25">
      <c r="A11" s="159"/>
      <c r="B11" s="24" t="s">
        <v>44</v>
      </c>
      <c r="C11" s="77" t="s">
        <v>162</v>
      </c>
      <c r="D11" s="25">
        <v>454</v>
      </c>
      <c r="E11" s="26">
        <v>1348.44</v>
      </c>
      <c r="F11" s="162"/>
    </row>
    <row r="12" spans="1:8" ht="27.6" customHeight="1" x14ac:dyDescent="0.25">
      <c r="A12" s="157">
        <v>43556</v>
      </c>
      <c r="B12" s="24" t="s">
        <v>3</v>
      </c>
      <c r="C12" s="18" t="s">
        <v>21</v>
      </c>
      <c r="D12" s="25">
        <v>1364106</v>
      </c>
      <c r="E12" s="26">
        <v>5075816.5999999996</v>
      </c>
      <c r="F12" s="160">
        <f>E12+E13</f>
        <v>5077747.79</v>
      </c>
    </row>
    <row r="13" spans="1:8" ht="27.6" customHeight="1" x14ac:dyDescent="0.25">
      <c r="A13" s="159"/>
      <c r="B13" s="24" t="s">
        <v>44</v>
      </c>
      <c r="C13" s="77" t="s">
        <v>163</v>
      </c>
      <c r="D13" s="25">
        <v>519</v>
      </c>
      <c r="E13" s="26">
        <v>1931.19</v>
      </c>
      <c r="F13" s="162"/>
    </row>
    <row r="14" spans="1:8" ht="27.6" customHeight="1" x14ac:dyDescent="0.25">
      <c r="A14" s="157">
        <v>43586</v>
      </c>
      <c r="B14" s="24" t="s">
        <v>3</v>
      </c>
      <c r="C14" s="18" t="s">
        <v>22</v>
      </c>
      <c r="D14" s="25">
        <v>1213729</v>
      </c>
      <c r="E14" s="26">
        <v>4326633.17</v>
      </c>
      <c r="F14" s="160">
        <f>E14+E15</f>
        <v>4332557.7699999996</v>
      </c>
    </row>
    <row r="15" spans="1:8" ht="27.6" customHeight="1" x14ac:dyDescent="0.25">
      <c r="A15" s="159"/>
      <c r="B15" s="24" t="s">
        <v>44</v>
      </c>
      <c r="C15" s="77" t="s">
        <v>164</v>
      </c>
      <c r="D15" s="25">
        <v>1662</v>
      </c>
      <c r="E15" s="26">
        <v>5924.6</v>
      </c>
      <c r="F15" s="162"/>
    </row>
    <row r="16" spans="1:8" ht="27.6" customHeight="1" x14ac:dyDescent="0.25">
      <c r="A16" s="157">
        <v>43617</v>
      </c>
      <c r="B16" s="24" t="s">
        <v>3</v>
      </c>
      <c r="C16" s="18" t="s">
        <v>116</v>
      </c>
      <c r="D16" s="25">
        <v>805664</v>
      </c>
      <c r="E16" s="26">
        <v>2937119.02</v>
      </c>
      <c r="F16" s="160">
        <f>E16+E17</f>
        <v>2939663.63</v>
      </c>
    </row>
    <row r="17" spans="1:6" ht="27.6" customHeight="1" x14ac:dyDescent="0.25">
      <c r="A17" s="159"/>
      <c r="B17" s="24" t="s">
        <v>44</v>
      </c>
      <c r="C17" s="77" t="s">
        <v>165</v>
      </c>
      <c r="D17" s="25">
        <v>698</v>
      </c>
      <c r="E17" s="26">
        <v>2544.61</v>
      </c>
      <c r="F17" s="162"/>
    </row>
    <row r="18" spans="1:6" ht="27.6" customHeight="1" x14ac:dyDescent="0.25">
      <c r="A18" s="157">
        <v>43647</v>
      </c>
      <c r="B18" s="24" t="s">
        <v>3</v>
      </c>
      <c r="C18" s="24" t="s">
        <v>117</v>
      </c>
      <c r="D18" s="25">
        <v>1095025</v>
      </c>
      <c r="E18" s="26">
        <v>3949396.01</v>
      </c>
      <c r="F18" s="160">
        <f>E18+E19</f>
        <v>3950997.3699999996</v>
      </c>
    </row>
    <row r="19" spans="1:6" ht="27.6" customHeight="1" x14ac:dyDescent="0.25">
      <c r="A19" s="159"/>
      <c r="B19" s="24" t="s">
        <v>44</v>
      </c>
      <c r="C19" s="24" t="s">
        <v>166</v>
      </c>
      <c r="D19" s="25">
        <v>444</v>
      </c>
      <c r="E19" s="26">
        <v>1601.36</v>
      </c>
      <c r="F19" s="162"/>
    </row>
    <row r="20" spans="1:6" ht="27.6" customHeight="1" x14ac:dyDescent="0.25">
      <c r="A20" s="157">
        <v>43678</v>
      </c>
      <c r="B20" s="24" t="s">
        <v>3</v>
      </c>
      <c r="C20" s="18" t="s">
        <v>119</v>
      </c>
      <c r="D20" s="25">
        <v>1533673</v>
      </c>
      <c r="E20" s="26">
        <v>5082078.83</v>
      </c>
      <c r="F20" s="160">
        <f>E20+E21+E22</f>
        <v>5112951.9400000004</v>
      </c>
    </row>
    <row r="21" spans="1:6" ht="27.6" customHeight="1" x14ac:dyDescent="0.25">
      <c r="A21" s="158"/>
      <c r="B21" s="24" t="s">
        <v>44</v>
      </c>
      <c r="C21" s="74" t="s">
        <v>122</v>
      </c>
      <c r="D21" s="25">
        <v>10096</v>
      </c>
      <c r="E21" s="26">
        <v>29449.63</v>
      </c>
      <c r="F21" s="161"/>
    </row>
    <row r="22" spans="1:6" ht="27.6" customHeight="1" x14ac:dyDescent="0.25">
      <c r="A22" s="159"/>
      <c r="B22" s="24" t="s">
        <v>44</v>
      </c>
      <c r="C22" s="77" t="s">
        <v>167</v>
      </c>
      <c r="D22" s="25">
        <v>488</v>
      </c>
      <c r="E22" s="26">
        <v>1423.48</v>
      </c>
      <c r="F22" s="162"/>
    </row>
    <row r="23" spans="1:6" ht="27.6" customHeight="1" x14ac:dyDescent="0.25">
      <c r="A23" s="157">
        <v>43709</v>
      </c>
      <c r="B23" s="24" t="s">
        <v>3</v>
      </c>
      <c r="C23" s="18" t="s">
        <v>121</v>
      </c>
      <c r="D23" s="25">
        <v>1478231</v>
      </c>
      <c r="E23" s="26">
        <v>5347672.46</v>
      </c>
      <c r="F23" s="160">
        <f>E23+E24</f>
        <v>5349121.24</v>
      </c>
    </row>
    <row r="24" spans="1:6" ht="27.6" customHeight="1" x14ac:dyDescent="0.25">
      <c r="A24" s="159"/>
      <c r="B24" s="24" t="s">
        <v>44</v>
      </c>
      <c r="C24" s="77" t="s">
        <v>168</v>
      </c>
      <c r="D24" s="25">
        <v>467</v>
      </c>
      <c r="E24" s="26">
        <v>1448.78</v>
      </c>
      <c r="F24" s="162"/>
    </row>
    <row r="25" spans="1:6" ht="27.6" customHeight="1" x14ac:dyDescent="0.25">
      <c r="A25" s="157">
        <v>43739</v>
      </c>
      <c r="B25" s="24" t="s">
        <v>3</v>
      </c>
      <c r="C25" s="18" t="s">
        <v>124</v>
      </c>
      <c r="D25" s="25">
        <v>1742777</v>
      </c>
      <c r="E25" s="26">
        <v>6236970.6500000004</v>
      </c>
      <c r="F25" s="160">
        <f>E25+E26</f>
        <v>6238372.75</v>
      </c>
    </row>
    <row r="26" spans="1:6" ht="27.6" customHeight="1" x14ac:dyDescent="0.25">
      <c r="A26" s="159"/>
      <c r="B26" s="24" t="s">
        <v>44</v>
      </c>
      <c r="C26" s="77" t="s">
        <v>169</v>
      </c>
      <c r="D26" s="25">
        <v>466</v>
      </c>
      <c r="E26" s="26">
        <v>1402.1</v>
      </c>
      <c r="F26" s="162"/>
    </row>
    <row r="27" spans="1:6" ht="27.6" customHeight="1" x14ac:dyDescent="0.25">
      <c r="A27" s="157">
        <v>43770</v>
      </c>
      <c r="B27" s="24" t="s">
        <v>3</v>
      </c>
      <c r="C27" s="18" t="s">
        <v>125</v>
      </c>
      <c r="D27" s="25">
        <v>1970758</v>
      </c>
      <c r="E27" s="26">
        <v>6582801</v>
      </c>
      <c r="F27" s="160">
        <f>E27+E28</f>
        <v>6584109.21</v>
      </c>
    </row>
    <row r="28" spans="1:6" ht="27.6" customHeight="1" x14ac:dyDescent="0.25">
      <c r="A28" s="159"/>
      <c r="B28" s="24" t="s">
        <v>44</v>
      </c>
      <c r="C28" s="77" t="s">
        <v>170</v>
      </c>
      <c r="D28" s="25">
        <v>458</v>
      </c>
      <c r="E28" s="26">
        <v>1308.21</v>
      </c>
      <c r="F28" s="162"/>
    </row>
    <row r="29" spans="1:6" ht="27.6" customHeight="1" x14ac:dyDescent="0.25">
      <c r="A29" s="157">
        <v>43800</v>
      </c>
      <c r="B29" s="24" t="s">
        <v>3</v>
      </c>
      <c r="C29" s="18" t="s">
        <v>130</v>
      </c>
      <c r="D29" s="25" t="s">
        <v>129</v>
      </c>
      <c r="E29" s="26">
        <v>8416634.9600000009</v>
      </c>
      <c r="F29" s="160">
        <f>E29+E31</f>
        <v>8418017.0800000001</v>
      </c>
    </row>
    <row r="30" spans="1:6" ht="27.6" customHeight="1" x14ac:dyDescent="0.25">
      <c r="A30" s="158"/>
      <c r="B30" s="24" t="s">
        <v>44</v>
      </c>
      <c r="C30" s="79" t="s">
        <v>184</v>
      </c>
      <c r="D30" s="25">
        <v>-1943</v>
      </c>
      <c r="E30" s="26">
        <v>-5937.98</v>
      </c>
      <c r="F30" s="161"/>
    </row>
    <row r="31" spans="1:6" x14ac:dyDescent="0.25">
      <c r="A31" s="159"/>
      <c r="B31" s="24" t="s">
        <v>44</v>
      </c>
      <c r="C31" s="77" t="s">
        <v>171</v>
      </c>
      <c r="D31" s="25">
        <v>460</v>
      </c>
      <c r="E31" s="26">
        <v>1382.12</v>
      </c>
      <c r="F31" s="162"/>
    </row>
    <row r="34" spans="1:6" x14ac:dyDescent="0.25">
      <c r="A34" s="133" t="s">
        <v>0</v>
      </c>
      <c r="B34" s="133" t="s">
        <v>20</v>
      </c>
      <c r="C34" s="133"/>
      <c r="D34" s="133" t="s">
        <v>24</v>
      </c>
      <c r="E34" s="133" t="s">
        <v>15</v>
      </c>
      <c r="F34" s="134" t="s">
        <v>25</v>
      </c>
    </row>
    <row r="35" spans="1:6" ht="24" customHeight="1" x14ac:dyDescent="0.25">
      <c r="A35" s="133"/>
      <c r="B35" s="133"/>
      <c r="C35" s="133"/>
      <c r="D35" s="133"/>
      <c r="E35" s="133"/>
      <c r="F35" s="134"/>
    </row>
    <row r="36" spans="1:6" ht="27.6" customHeight="1" x14ac:dyDescent="0.25">
      <c r="A36" s="23">
        <v>43466</v>
      </c>
      <c r="B36" s="24" t="s">
        <v>3</v>
      </c>
      <c r="C36" s="18" t="s">
        <v>23</v>
      </c>
      <c r="D36" s="25">
        <v>9346</v>
      </c>
      <c r="E36" s="26">
        <v>27773.32</v>
      </c>
      <c r="F36" s="27">
        <f>SUM(E36:E36)</f>
        <v>27773.32</v>
      </c>
    </row>
    <row r="37" spans="1:6" ht="27.6" customHeight="1" x14ac:dyDescent="0.25">
      <c r="A37" s="23">
        <v>43497</v>
      </c>
      <c r="B37" s="24" t="s">
        <v>3</v>
      </c>
      <c r="C37" s="18" t="s">
        <v>26</v>
      </c>
      <c r="D37" s="25">
        <v>6721</v>
      </c>
      <c r="E37" s="26">
        <v>21147.84</v>
      </c>
      <c r="F37" s="27">
        <f t="shared" ref="F37:F47" si="0">SUM(E37:E37)</f>
        <v>21147.84</v>
      </c>
    </row>
    <row r="38" spans="1:6" ht="27.6" customHeight="1" x14ac:dyDescent="0.25">
      <c r="A38" s="23">
        <v>43525</v>
      </c>
      <c r="B38" s="24" t="s">
        <v>3</v>
      </c>
      <c r="C38" s="18" t="s">
        <v>27</v>
      </c>
      <c r="D38" s="25">
        <v>13281</v>
      </c>
      <c r="E38" s="26">
        <v>39884.410000000003</v>
      </c>
      <c r="F38" s="27">
        <f t="shared" si="0"/>
        <v>39884.410000000003</v>
      </c>
    </row>
    <row r="39" spans="1:6" ht="27.6" customHeight="1" x14ac:dyDescent="0.25">
      <c r="A39" s="23">
        <v>43556</v>
      </c>
      <c r="B39" s="24" t="s">
        <v>3</v>
      </c>
      <c r="C39" s="18" t="s">
        <v>28</v>
      </c>
      <c r="D39" s="25">
        <v>3105</v>
      </c>
      <c r="E39" s="26">
        <v>9900.1299999999992</v>
      </c>
      <c r="F39" s="27">
        <f t="shared" si="0"/>
        <v>9900.1299999999992</v>
      </c>
    </row>
    <row r="40" spans="1:6" ht="27.6" customHeight="1" x14ac:dyDescent="0.25">
      <c r="A40" s="23">
        <v>43586</v>
      </c>
      <c r="B40" s="24" t="s">
        <v>3</v>
      </c>
      <c r="C40" s="18" t="s">
        <v>29</v>
      </c>
      <c r="D40" s="25">
        <v>2734</v>
      </c>
      <c r="E40" s="26">
        <v>8715.3799999999992</v>
      </c>
      <c r="F40" s="27">
        <f t="shared" si="0"/>
        <v>8715.3799999999992</v>
      </c>
    </row>
    <row r="41" spans="1:6" ht="27.6" customHeight="1" x14ac:dyDescent="0.25">
      <c r="A41" s="23">
        <v>43617</v>
      </c>
      <c r="B41" s="24" t="s">
        <v>3</v>
      </c>
      <c r="C41" s="18" t="s">
        <v>115</v>
      </c>
      <c r="D41" s="25">
        <v>2481</v>
      </c>
      <c r="E41" s="26">
        <v>8221.06</v>
      </c>
      <c r="F41" s="27">
        <f t="shared" si="0"/>
        <v>8221.06</v>
      </c>
    </row>
    <row r="42" spans="1:6" ht="27.6" customHeight="1" x14ac:dyDescent="0.25">
      <c r="A42" s="23">
        <v>43647</v>
      </c>
      <c r="B42" s="24" t="s">
        <v>3</v>
      </c>
      <c r="C42" s="24" t="s">
        <v>118</v>
      </c>
      <c r="D42" s="25">
        <v>2543</v>
      </c>
      <c r="E42" s="26">
        <v>7892.66</v>
      </c>
      <c r="F42" s="27">
        <f t="shared" si="0"/>
        <v>7892.66</v>
      </c>
    </row>
    <row r="43" spans="1:6" ht="27.6" customHeight="1" x14ac:dyDescent="0.25">
      <c r="A43" s="23">
        <v>43678</v>
      </c>
      <c r="B43" s="24" t="s">
        <v>3</v>
      </c>
      <c r="C43" s="18" t="s">
        <v>120</v>
      </c>
      <c r="D43" s="25">
        <v>2651</v>
      </c>
      <c r="E43" s="26">
        <v>8154.34</v>
      </c>
      <c r="F43" s="27">
        <f t="shared" si="0"/>
        <v>8154.34</v>
      </c>
    </row>
    <row r="44" spans="1:6" ht="27.6" customHeight="1" x14ac:dyDescent="0.25">
      <c r="A44" s="23">
        <v>43709</v>
      </c>
      <c r="B44" s="24" t="s">
        <v>3</v>
      </c>
      <c r="C44" s="18" t="s">
        <v>123</v>
      </c>
      <c r="D44" s="25">
        <v>4648</v>
      </c>
      <c r="E44" s="26">
        <v>15110.78</v>
      </c>
      <c r="F44" s="27">
        <f t="shared" si="0"/>
        <v>15110.78</v>
      </c>
    </row>
    <row r="45" spans="1:6" ht="27.6" customHeight="1" x14ac:dyDescent="0.25">
      <c r="A45" s="23">
        <v>43739</v>
      </c>
      <c r="B45" s="24" t="s">
        <v>3</v>
      </c>
      <c r="C45" s="18" t="s">
        <v>126</v>
      </c>
      <c r="D45" s="25">
        <v>8832</v>
      </c>
      <c r="E45" s="26">
        <v>27926.47</v>
      </c>
      <c r="F45" s="27">
        <f t="shared" si="0"/>
        <v>27926.47</v>
      </c>
    </row>
    <row r="46" spans="1:6" ht="27.6" customHeight="1" x14ac:dyDescent="0.25">
      <c r="A46" s="23">
        <v>43770</v>
      </c>
      <c r="B46" s="24" t="s">
        <v>3</v>
      </c>
      <c r="C46" s="18" t="s">
        <v>127</v>
      </c>
      <c r="D46" s="25">
        <v>6742</v>
      </c>
      <c r="E46" s="26">
        <v>20374.46</v>
      </c>
      <c r="F46" s="27">
        <f>SUM(E46:E46)</f>
        <v>20374.46</v>
      </c>
    </row>
    <row r="47" spans="1:6" ht="27.6" customHeight="1" x14ac:dyDescent="0.25">
      <c r="A47" s="23">
        <v>43800</v>
      </c>
      <c r="B47" s="24" t="s">
        <v>3</v>
      </c>
      <c r="C47" s="18" t="s">
        <v>128</v>
      </c>
      <c r="D47" s="25">
        <v>5653</v>
      </c>
      <c r="E47" s="26">
        <v>17721.61</v>
      </c>
      <c r="F47" s="27">
        <f t="shared" si="0"/>
        <v>17721.61</v>
      </c>
    </row>
  </sheetData>
  <mergeCells count="35">
    <mergeCell ref="A6:A7"/>
    <mergeCell ref="F6:F7"/>
    <mergeCell ref="F8:F9"/>
    <mergeCell ref="F10:F11"/>
    <mergeCell ref="A18:A19"/>
    <mergeCell ref="A16:A17"/>
    <mergeCell ref="A14:A15"/>
    <mergeCell ref="A12:A13"/>
    <mergeCell ref="A10:A11"/>
    <mergeCell ref="F12:F13"/>
    <mergeCell ref="F14:F15"/>
    <mergeCell ref="F16:F17"/>
    <mergeCell ref="F18:F19"/>
    <mergeCell ref="A8:A9"/>
    <mergeCell ref="F20:F22"/>
    <mergeCell ref="A27:A28"/>
    <mergeCell ref="A25:A26"/>
    <mergeCell ref="A23:A24"/>
    <mergeCell ref="A20:A22"/>
    <mergeCell ref="E34:E35"/>
    <mergeCell ref="F34:F35"/>
    <mergeCell ref="A1:F2"/>
    <mergeCell ref="A34:A35"/>
    <mergeCell ref="B34:C35"/>
    <mergeCell ref="D34:D35"/>
    <mergeCell ref="A3:A4"/>
    <mergeCell ref="B3:C4"/>
    <mergeCell ref="D3:D4"/>
    <mergeCell ref="E3:E4"/>
    <mergeCell ref="F3:F4"/>
    <mergeCell ref="A29:A31"/>
    <mergeCell ref="F29:F31"/>
    <mergeCell ref="F27:F28"/>
    <mergeCell ref="F25:F26"/>
    <mergeCell ref="F23:F24"/>
  </mergeCells>
  <pageMargins left="0.7" right="0.7" top="0.75" bottom="0.75" header="0.3" footer="0.3"/>
  <pageSetup paperSize="9" scale="75" orientation="portrait" r:id="rId1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P5" sqref="P5"/>
    </sheetView>
  </sheetViews>
  <sheetFormatPr defaultRowHeight="15" x14ac:dyDescent="0.25"/>
  <cols>
    <col min="1" max="1" width="14.7109375" style="50" customWidth="1"/>
    <col min="2" max="2" width="13.5703125" customWidth="1"/>
    <col min="3" max="3" width="19.5703125" customWidth="1"/>
    <col min="4" max="4" width="13.28515625" customWidth="1"/>
    <col min="5" max="5" width="23.28515625" customWidth="1"/>
    <col min="6" max="6" width="26.42578125" customWidth="1"/>
  </cols>
  <sheetData>
    <row r="1" spans="1:8" s="20" customFormat="1" ht="22.15" customHeight="1" x14ac:dyDescent="0.25">
      <c r="A1" s="164" t="s">
        <v>19</v>
      </c>
      <c r="B1" s="164"/>
      <c r="C1" s="164"/>
      <c r="D1" s="164"/>
      <c r="E1" s="164"/>
      <c r="F1" s="164"/>
    </row>
    <row r="2" spans="1:8" s="20" customFormat="1" ht="22.9" customHeight="1" x14ac:dyDescent="0.25">
      <c r="A2" s="165"/>
      <c r="B2" s="165"/>
      <c r="C2" s="165"/>
      <c r="D2" s="165"/>
      <c r="E2" s="165"/>
      <c r="F2" s="165"/>
    </row>
    <row r="3" spans="1:8" ht="14.45" customHeight="1" x14ac:dyDescent="0.25">
      <c r="A3" s="171" t="s">
        <v>0</v>
      </c>
      <c r="B3" s="136" t="s">
        <v>53</v>
      </c>
      <c r="C3" s="136"/>
      <c r="D3" s="133" t="s">
        <v>24</v>
      </c>
      <c r="E3" s="136" t="s">
        <v>54</v>
      </c>
      <c r="F3" s="137" t="s">
        <v>55</v>
      </c>
    </row>
    <row r="4" spans="1:8" ht="30" customHeight="1" x14ac:dyDescent="0.25">
      <c r="A4" s="171"/>
      <c r="B4" s="136"/>
      <c r="C4" s="136"/>
      <c r="D4" s="133"/>
      <c r="E4" s="136"/>
      <c r="F4" s="137"/>
    </row>
    <row r="5" spans="1:8" x14ac:dyDescent="0.25">
      <c r="A5" s="52">
        <v>42370</v>
      </c>
      <c r="B5" s="4" t="s">
        <v>3</v>
      </c>
      <c r="C5" s="5" t="s">
        <v>56</v>
      </c>
      <c r="D5" s="6">
        <v>2178967</v>
      </c>
      <c r="E5" s="7">
        <v>5293423.49</v>
      </c>
      <c r="F5" s="39">
        <f>SUM(E5:E5)</f>
        <v>5293423.49</v>
      </c>
    </row>
    <row r="6" spans="1:8" x14ac:dyDescent="0.25">
      <c r="A6" s="53">
        <v>42401</v>
      </c>
      <c r="B6" s="42" t="s">
        <v>3</v>
      </c>
      <c r="C6" s="43" t="s">
        <v>57</v>
      </c>
      <c r="D6" s="44">
        <v>719827</v>
      </c>
      <c r="E6" s="45">
        <v>1870301.73</v>
      </c>
      <c r="F6" s="46">
        <f>SUM(E6:E6)</f>
        <v>1870301.73</v>
      </c>
    </row>
    <row r="7" spans="1:8" x14ac:dyDescent="0.25">
      <c r="A7" s="170">
        <v>42430</v>
      </c>
      <c r="B7" s="4" t="s">
        <v>3</v>
      </c>
      <c r="C7" s="5" t="s">
        <v>58</v>
      </c>
      <c r="D7" s="6">
        <v>1818412</v>
      </c>
      <c r="E7" s="7">
        <v>4670805.6399999997</v>
      </c>
      <c r="F7" s="169">
        <f>SUM(E7:E8)</f>
        <v>4706643.47</v>
      </c>
    </row>
    <row r="8" spans="1:8" x14ac:dyDescent="0.25">
      <c r="A8" s="170"/>
      <c r="B8" s="4" t="s">
        <v>44</v>
      </c>
      <c r="C8" s="5" t="s">
        <v>59</v>
      </c>
      <c r="D8" s="5"/>
      <c r="E8" s="17">
        <v>35837.83</v>
      </c>
      <c r="F8" s="169"/>
    </row>
    <row r="9" spans="1:8" x14ac:dyDescent="0.25">
      <c r="A9" s="53">
        <v>42461</v>
      </c>
      <c r="B9" s="42" t="s">
        <v>3</v>
      </c>
      <c r="C9" s="43" t="s">
        <v>60</v>
      </c>
      <c r="D9" s="47">
        <v>1249816</v>
      </c>
      <c r="E9" s="45">
        <v>3211767.41</v>
      </c>
      <c r="F9" s="46">
        <f>SUM(E9:E9)</f>
        <v>3211767.41</v>
      </c>
    </row>
    <row r="10" spans="1:8" x14ac:dyDescent="0.25">
      <c r="A10" s="52">
        <v>42491</v>
      </c>
      <c r="B10" s="4" t="s">
        <v>3</v>
      </c>
      <c r="C10" s="5" t="s">
        <v>61</v>
      </c>
      <c r="D10" s="6">
        <v>1097533</v>
      </c>
      <c r="E10" s="7">
        <v>2991131.71</v>
      </c>
      <c r="F10" s="39">
        <f>SUM(E10:E10)</f>
        <v>2991131.71</v>
      </c>
    </row>
    <row r="11" spans="1:8" x14ac:dyDescent="0.25">
      <c r="A11" s="53">
        <v>42522</v>
      </c>
      <c r="B11" s="42" t="s">
        <v>3</v>
      </c>
      <c r="C11" s="43" t="s">
        <v>62</v>
      </c>
      <c r="D11" s="44">
        <v>473241</v>
      </c>
      <c r="E11" s="45">
        <v>1310063.6000000001</v>
      </c>
      <c r="F11" s="46">
        <f>SUM(E11:E11)</f>
        <v>1310063.6000000001</v>
      </c>
    </row>
    <row r="12" spans="1:8" x14ac:dyDescent="0.25">
      <c r="A12" s="151">
        <v>42552</v>
      </c>
      <c r="B12" s="4" t="s">
        <v>3</v>
      </c>
      <c r="C12" s="41" t="s">
        <v>63</v>
      </c>
      <c r="D12" s="5">
        <v>1322383</v>
      </c>
      <c r="E12" s="5">
        <v>4049877.82</v>
      </c>
      <c r="F12" s="169">
        <f>SUM(E12:E13)</f>
        <v>4046950.96</v>
      </c>
      <c r="H12">
        <f>D13+D19</f>
        <v>-24862</v>
      </c>
    </row>
    <row r="13" spans="1:8" x14ac:dyDescent="0.25">
      <c r="A13" s="153"/>
      <c r="B13" s="40" t="s">
        <v>44</v>
      </c>
      <c r="C13" s="41" t="s">
        <v>64</v>
      </c>
      <c r="D13" s="5">
        <v>-1087</v>
      </c>
      <c r="E13" s="5">
        <v>-2926.86</v>
      </c>
      <c r="F13" s="169"/>
    </row>
    <row r="14" spans="1:8" ht="15.75" x14ac:dyDescent="0.25">
      <c r="A14" s="54">
        <v>42583</v>
      </c>
      <c r="B14" s="42" t="s">
        <v>3</v>
      </c>
      <c r="C14" s="43" t="s">
        <v>65</v>
      </c>
      <c r="D14" s="43">
        <v>931906</v>
      </c>
      <c r="E14" s="43">
        <v>3014171.11</v>
      </c>
      <c r="F14" s="46">
        <f>E14</f>
        <v>3014171.11</v>
      </c>
    </row>
    <row r="15" spans="1:8" ht="15.75" x14ac:dyDescent="0.25">
      <c r="A15" s="55">
        <v>42248</v>
      </c>
      <c r="B15" s="4" t="s">
        <v>3</v>
      </c>
      <c r="C15" s="5" t="s">
        <v>66</v>
      </c>
      <c r="D15" s="5">
        <v>1419649</v>
      </c>
      <c r="E15" s="5">
        <v>4387268.62</v>
      </c>
      <c r="F15" s="39">
        <f>E15</f>
        <v>4387268.62</v>
      </c>
    </row>
    <row r="16" spans="1:8" x14ac:dyDescent="0.25">
      <c r="A16" s="53">
        <v>42644</v>
      </c>
      <c r="B16" s="42" t="s">
        <v>3</v>
      </c>
      <c r="C16" s="43" t="s">
        <v>67</v>
      </c>
      <c r="D16" s="43">
        <v>1810938</v>
      </c>
      <c r="E16" s="43">
        <v>5413450.71</v>
      </c>
      <c r="F16" s="46">
        <f>E16</f>
        <v>5413450.71</v>
      </c>
    </row>
    <row r="17" spans="1:6" x14ac:dyDescent="0.25">
      <c r="A17" s="52">
        <v>42675</v>
      </c>
      <c r="B17" s="4" t="s">
        <v>3</v>
      </c>
      <c r="C17" s="5" t="s">
        <v>68</v>
      </c>
      <c r="D17" s="5">
        <v>1597743</v>
      </c>
      <c r="E17" s="5">
        <v>4852425.72</v>
      </c>
      <c r="F17" s="39">
        <f>SUM(E17:E17)</f>
        <v>4852425.72</v>
      </c>
    </row>
    <row r="18" spans="1:6" x14ac:dyDescent="0.25">
      <c r="A18" s="166">
        <v>42705</v>
      </c>
      <c r="B18" s="42" t="s">
        <v>3</v>
      </c>
      <c r="C18" s="43" t="s">
        <v>69</v>
      </c>
      <c r="D18" s="43">
        <v>2610851</v>
      </c>
      <c r="E18" s="43">
        <v>7282024.4800000004</v>
      </c>
      <c r="F18" s="168">
        <f>SUM(E18:E19)</f>
        <v>7222557.5100000007</v>
      </c>
    </row>
    <row r="19" spans="1:6" x14ac:dyDescent="0.25">
      <c r="A19" s="167"/>
      <c r="B19" s="42" t="s">
        <v>44</v>
      </c>
      <c r="C19" s="43" t="s">
        <v>70</v>
      </c>
      <c r="D19" s="43">
        <v>-23775</v>
      </c>
      <c r="E19" s="43">
        <v>-59466.97</v>
      </c>
      <c r="F19" s="168"/>
    </row>
    <row r="20" spans="1:6" x14ac:dyDescent="0.25">
      <c r="A20" s="56" t="s">
        <v>71</v>
      </c>
      <c r="D20" s="49">
        <f>SUM(D5:D19)</f>
        <v>17206404</v>
      </c>
      <c r="F20">
        <f>SUM(F5:F19)</f>
        <v>48320156.039999999</v>
      </c>
    </row>
    <row r="22" spans="1:6" x14ac:dyDescent="0.25">
      <c r="A22" s="163" t="s">
        <v>0</v>
      </c>
      <c r="B22" s="133" t="s">
        <v>20</v>
      </c>
      <c r="C22" s="133"/>
      <c r="D22" s="133" t="s">
        <v>24</v>
      </c>
      <c r="E22" s="133" t="s">
        <v>15</v>
      </c>
      <c r="F22" s="134" t="s">
        <v>25</v>
      </c>
    </row>
    <row r="23" spans="1:6" ht="23.45" customHeight="1" x14ac:dyDescent="0.25">
      <c r="A23" s="163"/>
      <c r="B23" s="133"/>
      <c r="C23" s="133"/>
      <c r="D23" s="133"/>
      <c r="E23" s="133"/>
      <c r="F23" s="134"/>
    </row>
    <row r="24" spans="1:6" ht="30" x14ac:dyDescent="0.25">
      <c r="A24" s="51">
        <v>42370</v>
      </c>
      <c r="B24" s="24" t="s">
        <v>3</v>
      </c>
      <c r="C24" s="35" t="s">
        <v>113</v>
      </c>
      <c r="D24" s="25">
        <v>13207</v>
      </c>
      <c r="E24" s="26">
        <v>29495.86</v>
      </c>
      <c r="F24" s="27">
        <f>SUM(E24:E24)</f>
        <v>29495.86</v>
      </c>
    </row>
    <row r="25" spans="1:6" ht="30" x14ac:dyDescent="0.25">
      <c r="A25" s="51">
        <v>42401</v>
      </c>
      <c r="B25" s="24" t="s">
        <v>3</v>
      </c>
      <c r="C25" s="35" t="s">
        <v>114</v>
      </c>
      <c r="D25" s="25">
        <v>8558</v>
      </c>
      <c r="E25" s="26">
        <v>19552.09</v>
      </c>
      <c r="F25" s="27">
        <f t="shared" ref="F25:F35" si="0">SUM(E25:E25)</f>
        <v>19552.09</v>
      </c>
    </row>
    <row r="26" spans="1:6" ht="30" x14ac:dyDescent="0.25">
      <c r="A26" s="51">
        <v>42430</v>
      </c>
      <c r="B26" s="24" t="s">
        <v>3</v>
      </c>
      <c r="C26" s="35" t="s">
        <v>74</v>
      </c>
      <c r="D26" s="25">
        <v>4208</v>
      </c>
      <c r="E26" s="26">
        <v>9889.27</v>
      </c>
      <c r="F26" s="27">
        <f t="shared" si="0"/>
        <v>9889.27</v>
      </c>
    </row>
    <row r="27" spans="1:6" ht="30" x14ac:dyDescent="0.25">
      <c r="A27" s="51">
        <v>42461</v>
      </c>
      <c r="B27" s="24" t="s">
        <v>3</v>
      </c>
      <c r="C27" s="35" t="s">
        <v>75</v>
      </c>
      <c r="D27" s="25">
        <v>9523</v>
      </c>
      <c r="E27" s="26">
        <v>22042.33</v>
      </c>
      <c r="F27" s="27">
        <f t="shared" si="0"/>
        <v>22042.33</v>
      </c>
    </row>
    <row r="28" spans="1:6" ht="30" x14ac:dyDescent="0.25">
      <c r="A28" s="51">
        <v>42491</v>
      </c>
      <c r="B28" s="24" t="s">
        <v>3</v>
      </c>
      <c r="C28" s="35" t="s">
        <v>76</v>
      </c>
      <c r="D28" s="25">
        <v>57327</v>
      </c>
      <c r="E28" s="26">
        <v>143021.62</v>
      </c>
      <c r="F28" s="27">
        <f t="shared" si="0"/>
        <v>143021.62</v>
      </c>
    </row>
    <row r="29" spans="1:6" s="20" customFormat="1" ht="30" x14ac:dyDescent="0.25">
      <c r="A29" s="51">
        <v>42522</v>
      </c>
      <c r="B29" s="24" t="s">
        <v>3</v>
      </c>
      <c r="C29" s="35" t="s">
        <v>77</v>
      </c>
      <c r="D29" s="25">
        <v>6107</v>
      </c>
      <c r="E29" s="26">
        <v>15344.14</v>
      </c>
      <c r="F29" s="27">
        <f t="shared" si="0"/>
        <v>15344.14</v>
      </c>
    </row>
    <row r="30" spans="1:6" ht="30" x14ac:dyDescent="0.25">
      <c r="A30" s="51">
        <v>42552</v>
      </c>
      <c r="B30" s="24" t="s">
        <v>3</v>
      </c>
      <c r="C30" s="24" t="s">
        <v>78</v>
      </c>
      <c r="D30" s="25">
        <v>8766</v>
      </c>
      <c r="E30" s="26">
        <v>22534.45</v>
      </c>
      <c r="F30" s="27">
        <f t="shared" si="0"/>
        <v>22534.45</v>
      </c>
    </row>
    <row r="31" spans="1:6" ht="30" x14ac:dyDescent="0.25">
      <c r="A31" s="51">
        <v>42583</v>
      </c>
      <c r="B31" s="24" t="s">
        <v>3</v>
      </c>
      <c r="C31" s="35" t="s">
        <v>79</v>
      </c>
      <c r="D31" s="25">
        <v>8063</v>
      </c>
      <c r="E31" s="26">
        <v>21079.69</v>
      </c>
      <c r="F31" s="27">
        <f t="shared" si="0"/>
        <v>21079.69</v>
      </c>
    </row>
    <row r="32" spans="1:6" ht="30" x14ac:dyDescent="0.25">
      <c r="A32" s="51">
        <v>42614</v>
      </c>
      <c r="B32" s="24" t="s">
        <v>3</v>
      </c>
      <c r="C32" s="35" t="s">
        <v>80</v>
      </c>
      <c r="D32" s="25">
        <v>12898</v>
      </c>
      <c r="E32" s="26">
        <v>32546.44</v>
      </c>
      <c r="F32" s="27">
        <f t="shared" si="0"/>
        <v>32546.44</v>
      </c>
    </row>
    <row r="33" spans="1:6" ht="30" x14ac:dyDescent="0.25">
      <c r="A33" s="51">
        <v>42644</v>
      </c>
      <c r="B33" s="24" t="s">
        <v>3</v>
      </c>
      <c r="C33" s="35" t="s">
        <v>81</v>
      </c>
      <c r="D33" s="25">
        <v>15430</v>
      </c>
      <c r="E33" s="26">
        <v>36835.75</v>
      </c>
      <c r="F33" s="27">
        <f t="shared" si="0"/>
        <v>36835.75</v>
      </c>
    </row>
    <row r="34" spans="1:6" ht="30" x14ac:dyDescent="0.25">
      <c r="A34" s="51">
        <v>42675</v>
      </c>
      <c r="B34" s="24" t="s">
        <v>3</v>
      </c>
      <c r="C34" s="35" t="s">
        <v>82</v>
      </c>
      <c r="D34" s="25">
        <v>4880</v>
      </c>
      <c r="E34" s="26">
        <v>12007.36</v>
      </c>
      <c r="F34" s="27">
        <f t="shared" si="0"/>
        <v>12007.36</v>
      </c>
    </row>
    <row r="35" spans="1:6" ht="30" x14ac:dyDescent="0.25">
      <c r="A35" s="51">
        <v>42705</v>
      </c>
      <c r="B35" s="24" t="s">
        <v>3</v>
      </c>
      <c r="C35" s="35" t="s">
        <v>83</v>
      </c>
      <c r="D35" s="25">
        <v>12525</v>
      </c>
      <c r="E35" s="26">
        <v>29365.83</v>
      </c>
      <c r="F35" s="27">
        <f t="shared" si="0"/>
        <v>29365.83</v>
      </c>
    </row>
    <row r="36" spans="1:6" x14ac:dyDescent="0.25">
      <c r="A36" s="56" t="s">
        <v>72</v>
      </c>
      <c r="D36" s="73">
        <f>SUM(D24:D35)</f>
        <v>161492</v>
      </c>
      <c r="F36" s="57">
        <f>SUM(F24:F35)</f>
        <v>393714.83</v>
      </c>
    </row>
    <row r="37" spans="1:6" ht="15.75" x14ac:dyDescent="0.25">
      <c r="A37" s="62" t="s">
        <v>73</v>
      </c>
      <c r="B37" s="63"/>
      <c r="C37" s="63"/>
      <c r="D37" s="64">
        <f>D20+D36</f>
        <v>17367896</v>
      </c>
      <c r="E37" s="63"/>
      <c r="F37" s="65">
        <f>F20+F36</f>
        <v>48713870.869999997</v>
      </c>
    </row>
  </sheetData>
  <mergeCells count="17">
    <mergeCell ref="A1:F2"/>
    <mergeCell ref="A18:A19"/>
    <mergeCell ref="F18:F19"/>
    <mergeCell ref="A12:A13"/>
    <mergeCell ref="F12:F13"/>
    <mergeCell ref="A7:A8"/>
    <mergeCell ref="F7:F8"/>
    <mergeCell ref="A3:A4"/>
    <mergeCell ref="B3:C4"/>
    <mergeCell ref="D3:D4"/>
    <mergeCell ref="E3:E4"/>
    <mergeCell ref="F3:F4"/>
    <mergeCell ref="A22:A23"/>
    <mergeCell ref="B22:C23"/>
    <mergeCell ref="D22:D23"/>
    <mergeCell ref="E22:E23"/>
    <mergeCell ref="F22:F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K30" sqref="K30"/>
    </sheetView>
  </sheetViews>
  <sheetFormatPr defaultRowHeight="15" x14ac:dyDescent="0.25"/>
  <cols>
    <col min="1" max="1" width="14.7109375" style="50" customWidth="1"/>
    <col min="2" max="2" width="13.5703125" customWidth="1"/>
    <col min="3" max="3" width="19.5703125" customWidth="1"/>
    <col min="4" max="4" width="13.28515625" customWidth="1"/>
    <col min="5" max="5" width="23.28515625" customWidth="1"/>
    <col min="6" max="6" width="26.42578125" customWidth="1"/>
  </cols>
  <sheetData>
    <row r="1" spans="1:6" s="20" customFormat="1" ht="22.15" customHeight="1" x14ac:dyDescent="0.25">
      <c r="A1" s="164" t="s">
        <v>19</v>
      </c>
      <c r="B1" s="164"/>
      <c r="C1" s="164"/>
      <c r="D1" s="164"/>
      <c r="E1" s="164"/>
      <c r="F1" s="164"/>
    </row>
    <row r="2" spans="1:6" s="20" customFormat="1" ht="22.9" customHeight="1" x14ac:dyDescent="0.25">
      <c r="A2" s="165"/>
      <c r="B2" s="165"/>
      <c r="C2" s="165"/>
      <c r="D2" s="165"/>
      <c r="E2" s="165"/>
      <c r="F2" s="165"/>
    </row>
    <row r="3" spans="1:6" ht="14.45" customHeight="1" x14ac:dyDescent="0.25">
      <c r="A3" s="136" t="s">
        <v>0</v>
      </c>
      <c r="B3" s="136" t="s">
        <v>53</v>
      </c>
      <c r="C3" s="136"/>
      <c r="D3" s="133" t="s">
        <v>24</v>
      </c>
      <c r="E3" s="136" t="s">
        <v>54</v>
      </c>
      <c r="F3" s="137" t="s">
        <v>55</v>
      </c>
    </row>
    <row r="4" spans="1:6" ht="30" customHeight="1" x14ac:dyDescent="0.25">
      <c r="A4" s="136"/>
      <c r="B4" s="136"/>
      <c r="C4" s="136"/>
      <c r="D4" s="133"/>
      <c r="E4" s="136"/>
      <c r="F4" s="137"/>
    </row>
    <row r="5" spans="1:6" x14ac:dyDescent="0.25">
      <c r="A5" s="144">
        <v>42736</v>
      </c>
      <c r="B5" s="145" t="s">
        <v>3</v>
      </c>
      <c r="C5" s="172" t="s">
        <v>86</v>
      </c>
      <c r="D5" s="149">
        <v>2231307</v>
      </c>
      <c r="E5" s="150">
        <v>6281362.5</v>
      </c>
      <c r="F5" s="135">
        <f>SUM(E5:E6)</f>
        <v>6281362.5</v>
      </c>
    </row>
    <row r="6" spans="1:6" x14ac:dyDescent="0.25">
      <c r="A6" s="144"/>
      <c r="B6" s="145"/>
      <c r="C6" s="172"/>
      <c r="D6" s="149"/>
      <c r="E6" s="150"/>
      <c r="F6" s="135"/>
    </row>
    <row r="7" spans="1:6" x14ac:dyDescent="0.25">
      <c r="A7" s="38">
        <v>42767</v>
      </c>
      <c r="B7" s="4" t="s">
        <v>3</v>
      </c>
      <c r="C7" s="5" t="s">
        <v>87</v>
      </c>
      <c r="D7" s="6">
        <v>1275289</v>
      </c>
      <c r="E7" s="7">
        <v>4468173.96</v>
      </c>
      <c r="F7" s="39">
        <f t="shared" ref="F7:F12" si="0">SUM(E7:E7)</f>
        <v>4468173.96</v>
      </c>
    </row>
    <row r="8" spans="1:6" x14ac:dyDescent="0.25">
      <c r="A8" s="33">
        <v>42795</v>
      </c>
      <c r="B8" s="34" t="s">
        <v>3</v>
      </c>
      <c r="C8" s="11" t="s">
        <v>88</v>
      </c>
      <c r="D8" s="36">
        <v>1828333</v>
      </c>
      <c r="E8" s="37">
        <v>5457356.9199999999</v>
      </c>
      <c r="F8" s="14">
        <f t="shared" si="0"/>
        <v>5457356.9199999999</v>
      </c>
    </row>
    <row r="9" spans="1:6" x14ac:dyDescent="0.25">
      <c r="A9" s="38">
        <v>42826</v>
      </c>
      <c r="B9" s="4" t="s">
        <v>3</v>
      </c>
      <c r="C9" s="5" t="s">
        <v>89</v>
      </c>
      <c r="D9" s="15">
        <v>1380523</v>
      </c>
      <c r="E9" s="7">
        <v>4641069.8099999996</v>
      </c>
      <c r="F9" s="16">
        <f t="shared" si="0"/>
        <v>4641069.8099999996</v>
      </c>
    </row>
    <row r="10" spans="1:6" x14ac:dyDescent="0.25">
      <c r="A10" s="33">
        <v>42856</v>
      </c>
      <c r="B10" s="34" t="s">
        <v>3</v>
      </c>
      <c r="C10" s="11" t="s">
        <v>90</v>
      </c>
      <c r="D10" s="36">
        <v>1236783</v>
      </c>
      <c r="E10" s="37">
        <v>4036594.81</v>
      </c>
      <c r="F10" s="14">
        <f t="shared" si="0"/>
        <v>4036594.81</v>
      </c>
    </row>
    <row r="11" spans="1:6" x14ac:dyDescent="0.25">
      <c r="A11" s="38">
        <v>42887</v>
      </c>
      <c r="B11" s="4" t="s">
        <v>3</v>
      </c>
      <c r="C11" s="5" t="s">
        <v>91</v>
      </c>
      <c r="D11" s="6">
        <v>761910</v>
      </c>
      <c r="E11" s="7">
        <v>2455675.54</v>
      </c>
      <c r="F11" s="39">
        <f t="shared" si="0"/>
        <v>2455675.54</v>
      </c>
    </row>
    <row r="12" spans="1:6" x14ac:dyDescent="0.25">
      <c r="A12" s="33">
        <v>42917</v>
      </c>
      <c r="B12" s="34" t="s">
        <v>3</v>
      </c>
      <c r="C12" s="34" t="s">
        <v>92</v>
      </c>
      <c r="D12" s="11">
        <v>1207015</v>
      </c>
      <c r="E12" s="11">
        <v>4065529.48</v>
      </c>
      <c r="F12" s="14">
        <f t="shared" si="0"/>
        <v>4065529.48</v>
      </c>
    </row>
    <row r="13" spans="1:6" ht="14.45" customHeight="1" x14ac:dyDescent="0.25">
      <c r="A13" s="48">
        <v>42948</v>
      </c>
      <c r="B13" s="4" t="s">
        <v>3</v>
      </c>
      <c r="C13" s="5" t="s">
        <v>93</v>
      </c>
      <c r="D13" s="5">
        <v>929703</v>
      </c>
      <c r="E13" s="5">
        <v>3064860.21</v>
      </c>
      <c r="F13" s="39">
        <f>E13</f>
        <v>3064860.21</v>
      </c>
    </row>
    <row r="14" spans="1:6" ht="14.45" customHeight="1" x14ac:dyDescent="0.25">
      <c r="A14" s="66">
        <v>42979</v>
      </c>
      <c r="B14" s="34" t="s">
        <v>3</v>
      </c>
      <c r="C14" s="11" t="s">
        <v>94</v>
      </c>
      <c r="D14" s="11">
        <v>1285315</v>
      </c>
      <c r="E14" s="11">
        <v>4534073.4800000004</v>
      </c>
      <c r="F14" s="14">
        <f>E14</f>
        <v>4534073.4800000004</v>
      </c>
    </row>
    <row r="15" spans="1:6" x14ac:dyDescent="0.25">
      <c r="A15" s="38">
        <v>43009</v>
      </c>
      <c r="B15" s="4" t="s">
        <v>3</v>
      </c>
      <c r="C15" s="5" t="s">
        <v>95</v>
      </c>
      <c r="D15" s="5">
        <v>1738257</v>
      </c>
      <c r="E15" s="5">
        <v>5797505.5700000003</v>
      </c>
      <c r="F15" s="39">
        <f>SUM(E15:E15)</f>
        <v>5797505.5700000003</v>
      </c>
    </row>
    <row r="16" spans="1:6" x14ac:dyDescent="0.25">
      <c r="A16" s="33">
        <v>43040</v>
      </c>
      <c r="B16" s="34" t="s">
        <v>3</v>
      </c>
      <c r="C16" s="11" t="s">
        <v>96</v>
      </c>
      <c r="D16" s="11">
        <v>1560704</v>
      </c>
      <c r="E16" s="11">
        <v>5199436.6100000003</v>
      </c>
      <c r="F16" s="14">
        <f>SUM(E16:E16)</f>
        <v>5199436.6100000003</v>
      </c>
    </row>
    <row r="17" spans="1:6" x14ac:dyDescent="0.25">
      <c r="A17" s="144">
        <v>43070</v>
      </c>
      <c r="B17" s="34" t="s">
        <v>3</v>
      </c>
      <c r="C17" s="11" t="s">
        <v>97</v>
      </c>
      <c r="D17" s="11">
        <v>2281157</v>
      </c>
      <c r="E17" s="11">
        <v>7139610.4699999997</v>
      </c>
      <c r="F17" s="183">
        <f>SUM(E17:E18)</f>
        <v>7513569.0499999998</v>
      </c>
    </row>
    <row r="18" spans="1:6" x14ac:dyDescent="0.25">
      <c r="A18" s="144"/>
      <c r="B18" s="34" t="s">
        <v>44</v>
      </c>
      <c r="C18" s="11" t="s">
        <v>98</v>
      </c>
      <c r="D18" s="11">
        <v>128311</v>
      </c>
      <c r="E18" s="67">
        <v>373958.58</v>
      </c>
      <c r="F18" s="183"/>
    </row>
    <row r="19" spans="1:6" ht="14.45" customHeight="1" x14ac:dyDescent="0.25">
      <c r="A19" s="56" t="s">
        <v>71</v>
      </c>
      <c r="D19" s="49">
        <f>SUM(D5:D18)</f>
        <v>17844607</v>
      </c>
      <c r="F19" s="57">
        <f>SUM(F5:F18)</f>
        <v>57515207.93999999</v>
      </c>
    </row>
    <row r="21" spans="1:6" ht="14.45" customHeight="1" x14ac:dyDescent="0.25">
      <c r="A21" s="173" t="s">
        <v>0</v>
      </c>
      <c r="B21" s="175" t="s">
        <v>20</v>
      </c>
      <c r="C21" s="176"/>
      <c r="D21" s="179" t="s">
        <v>24</v>
      </c>
      <c r="E21" s="179" t="s">
        <v>15</v>
      </c>
      <c r="F21" s="181" t="s">
        <v>25</v>
      </c>
    </row>
    <row r="22" spans="1:6" ht="23.45" customHeight="1" x14ac:dyDescent="0.25">
      <c r="A22" s="174"/>
      <c r="B22" s="177"/>
      <c r="C22" s="178"/>
      <c r="D22" s="180"/>
      <c r="E22" s="180"/>
      <c r="F22" s="182"/>
    </row>
    <row r="23" spans="1:6" s="20" customFormat="1" ht="30" x14ac:dyDescent="0.25">
      <c r="A23" s="72">
        <v>42736</v>
      </c>
      <c r="B23" s="24" t="s">
        <v>99</v>
      </c>
      <c r="C23" s="35" t="s">
        <v>100</v>
      </c>
      <c r="D23" s="25">
        <v>4704</v>
      </c>
      <c r="E23" s="26">
        <v>11089.62</v>
      </c>
      <c r="F23" s="27">
        <f>SUM(E23:E23)</f>
        <v>11089.62</v>
      </c>
    </row>
    <row r="24" spans="1:6" s="20" customFormat="1" ht="30" x14ac:dyDescent="0.25">
      <c r="A24" s="51">
        <v>42767</v>
      </c>
      <c r="B24" s="24" t="s">
        <v>3</v>
      </c>
      <c r="C24" s="35" t="s">
        <v>101</v>
      </c>
      <c r="D24" s="25">
        <v>4135</v>
      </c>
      <c r="E24" s="26">
        <v>12123.15</v>
      </c>
      <c r="F24" s="27">
        <f t="shared" ref="F24:F34" si="1">SUM(E24:E24)</f>
        <v>12123.15</v>
      </c>
    </row>
    <row r="25" spans="1:6" ht="30" x14ac:dyDescent="0.25">
      <c r="A25" s="51">
        <v>42795</v>
      </c>
      <c r="B25" s="24" t="s">
        <v>3</v>
      </c>
      <c r="C25" s="35" t="s">
        <v>102</v>
      </c>
      <c r="D25" s="25">
        <v>4881</v>
      </c>
      <c r="E25" s="26">
        <v>12223.84</v>
      </c>
      <c r="F25" s="27">
        <f t="shared" si="1"/>
        <v>12223.84</v>
      </c>
    </row>
    <row r="26" spans="1:6" ht="30" x14ac:dyDescent="0.25">
      <c r="A26" s="51">
        <v>42826</v>
      </c>
      <c r="B26" s="24" t="s">
        <v>3</v>
      </c>
      <c r="C26" s="35" t="s">
        <v>103</v>
      </c>
      <c r="D26" s="25">
        <v>12406</v>
      </c>
      <c r="E26" s="26">
        <v>35155.019999999997</v>
      </c>
      <c r="F26" s="27">
        <f t="shared" si="1"/>
        <v>35155.019999999997</v>
      </c>
    </row>
    <row r="27" spans="1:6" ht="30" x14ac:dyDescent="0.25">
      <c r="A27" s="51">
        <v>42856</v>
      </c>
      <c r="B27" s="24" t="s">
        <v>3</v>
      </c>
      <c r="C27" s="35" t="s">
        <v>104</v>
      </c>
      <c r="D27" s="25">
        <v>4131</v>
      </c>
      <c r="E27" s="26">
        <v>11175.17</v>
      </c>
      <c r="F27" s="27">
        <f t="shared" si="1"/>
        <v>11175.17</v>
      </c>
    </row>
    <row r="28" spans="1:6" ht="30" x14ac:dyDescent="0.25">
      <c r="A28" s="51">
        <v>42887</v>
      </c>
      <c r="B28" s="24" t="s">
        <v>3</v>
      </c>
      <c r="C28" s="35" t="s">
        <v>105</v>
      </c>
      <c r="D28" s="25">
        <v>2912</v>
      </c>
      <c r="E28" s="26">
        <v>7718.03</v>
      </c>
      <c r="F28" s="27">
        <f t="shared" si="1"/>
        <v>7718.03</v>
      </c>
    </row>
    <row r="29" spans="1:6" ht="30" x14ac:dyDescent="0.25">
      <c r="A29" s="51">
        <v>42917</v>
      </c>
      <c r="B29" s="24" t="s">
        <v>3</v>
      </c>
      <c r="C29" s="24" t="s">
        <v>106</v>
      </c>
      <c r="D29" s="25">
        <v>5607</v>
      </c>
      <c r="E29" s="26">
        <v>17230.650000000001</v>
      </c>
      <c r="F29" s="27">
        <f t="shared" si="1"/>
        <v>17230.650000000001</v>
      </c>
    </row>
    <row r="30" spans="1:6" ht="30" x14ac:dyDescent="0.25">
      <c r="A30" s="51">
        <v>42948</v>
      </c>
      <c r="B30" s="24" t="s">
        <v>3</v>
      </c>
      <c r="C30" s="35" t="s">
        <v>107</v>
      </c>
      <c r="D30" s="25">
        <v>7344</v>
      </c>
      <c r="E30" s="26">
        <v>22209.97</v>
      </c>
      <c r="F30" s="27">
        <f t="shared" si="1"/>
        <v>22209.97</v>
      </c>
    </row>
    <row r="31" spans="1:6" ht="30" x14ac:dyDescent="0.25">
      <c r="A31" s="51">
        <v>42979</v>
      </c>
      <c r="B31" s="24" t="s">
        <v>3</v>
      </c>
      <c r="C31" s="35" t="s">
        <v>108</v>
      </c>
      <c r="D31" s="25">
        <v>4087</v>
      </c>
      <c r="E31" s="26">
        <v>12869.03</v>
      </c>
      <c r="F31" s="27">
        <f t="shared" si="1"/>
        <v>12869.03</v>
      </c>
    </row>
    <row r="32" spans="1:6" ht="30" x14ac:dyDescent="0.25">
      <c r="A32" s="51">
        <v>43009</v>
      </c>
      <c r="B32" s="24" t="s">
        <v>3</v>
      </c>
      <c r="C32" s="35" t="s">
        <v>109</v>
      </c>
      <c r="D32" s="25">
        <v>13164</v>
      </c>
      <c r="E32" s="26">
        <v>40949</v>
      </c>
      <c r="F32" s="27">
        <f t="shared" si="1"/>
        <v>40949</v>
      </c>
    </row>
    <row r="33" spans="1:6" ht="30" x14ac:dyDescent="0.25">
      <c r="A33" s="51">
        <v>43040</v>
      </c>
      <c r="B33" s="24" t="s">
        <v>3</v>
      </c>
      <c r="C33" s="35" t="s">
        <v>110</v>
      </c>
      <c r="D33" s="25">
        <v>11295</v>
      </c>
      <c r="E33" s="26">
        <v>34214.699999999997</v>
      </c>
      <c r="F33" s="27">
        <f t="shared" si="1"/>
        <v>34214.699999999997</v>
      </c>
    </row>
    <row r="34" spans="1:6" ht="30" x14ac:dyDescent="0.25">
      <c r="A34" s="51">
        <v>43070</v>
      </c>
      <c r="B34" s="24" t="s">
        <v>3</v>
      </c>
      <c r="C34" s="35" t="s">
        <v>111</v>
      </c>
      <c r="D34" s="25">
        <v>16850</v>
      </c>
      <c r="E34" s="26">
        <v>48336.97</v>
      </c>
      <c r="F34" s="27">
        <f t="shared" si="1"/>
        <v>48336.97</v>
      </c>
    </row>
    <row r="35" spans="1:6" x14ac:dyDescent="0.25">
      <c r="A35" s="56" t="s">
        <v>72</v>
      </c>
      <c r="D35" s="57">
        <f>SUM(D23:D34)</f>
        <v>91516</v>
      </c>
      <c r="F35" s="57">
        <f>SUM(F23:F34)</f>
        <v>265295.15000000002</v>
      </c>
    </row>
    <row r="36" spans="1:6" ht="15.75" x14ac:dyDescent="0.25">
      <c r="A36" s="62" t="s">
        <v>73</v>
      </c>
      <c r="B36" s="63"/>
      <c r="C36" s="63"/>
      <c r="D36" s="64">
        <f>D19+D35</f>
        <v>17936123</v>
      </c>
      <c r="E36" s="63"/>
      <c r="F36" s="65">
        <f>F19+F35</f>
        <v>57780503.089999989</v>
      </c>
    </row>
  </sheetData>
  <mergeCells count="19">
    <mergeCell ref="A1:F2"/>
    <mergeCell ref="A3:A4"/>
    <mergeCell ref="B3:C4"/>
    <mergeCell ref="D3:D4"/>
    <mergeCell ref="E3:E4"/>
    <mergeCell ref="F3:F4"/>
    <mergeCell ref="C5:C6"/>
    <mergeCell ref="D5:D6"/>
    <mergeCell ref="E5:E6"/>
    <mergeCell ref="F5:F6"/>
    <mergeCell ref="A21:A22"/>
    <mergeCell ref="B21:C22"/>
    <mergeCell ref="D21:D22"/>
    <mergeCell ref="E21:E22"/>
    <mergeCell ref="F21:F22"/>
    <mergeCell ref="A17:A18"/>
    <mergeCell ref="F17:F18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G36" zoomScaleNormal="100" zoomScaleSheetLayoutView="100" workbookViewId="0">
      <selection activeCell="D20" sqref="D20"/>
    </sheetView>
  </sheetViews>
  <sheetFormatPr defaultRowHeight="15" x14ac:dyDescent="0.25"/>
  <cols>
    <col min="1" max="1" width="8.85546875" style="75"/>
    <col min="2" max="2" width="12.28515625" style="20" customWidth="1"/>
    <col min="3" max="3" width="18.7109375" style="20" customWidth="1"/>
    <col min="4" max="4" width="15.85546875" style="20" customWidth="1"/>
    <col min="5" max="5" width="18.7109375" style="20" customWidth="1"/>
    <col min="6" max="6" width="22.7109375" style="20" customWidth="1"/>
    <col min="7" max="7" width="10.5703125" style="20" customWidth="1"/>
    <col min="8" max="257" width="8.85546875" style="20"/>
    <col min="258" max="258" width="12.28515625" style="20" customWidth="1"/>
    <col min="259" max="259" width="16.7109375" style="20" customWidth="1"/>
    <col min="260" max="260" width="15.85546875" style="20" customWidth="1"/>
    <col min="261" max="261" width="15.7109375" style="20" customWidth="1"/>
    <col min="262" max="262" width="20" style="20" customWidth="1"/>
    <col min="263" max="513" width="8.85546875" style="20"/>
    <col min="514" max="514" width="12.28515625" style="20" customWidth="1"/>
    <col min="515" max="515" width="16.7109375" style="20" customWidth="1"/>
    <col min="516" max="516" width="15.85546875" style="20" customWidth="1"/>
    <col min="517" max="517" width="15.7109375" style="20" customWidth="1"/>
    <col min="518" max="518" width="20" style="20" customWidth="1"/>
    <col min="519" max="769" width="8.85546875" style="20"/>
    <col min="770" max="770" width="12.28515625" style="20" customWidth="1"/>
    <col min="771" max="771" width="16.7109375" style="20" customWidth="1"/>
    <col min="772" max="772" width="15.85546875" style="20" customWidth="1"/>
    <col min="773" max="773" width="15.7109375" style="20" customWidth="1"/>
    <col min="774" max="774" width="20" style="20" customWidth="1"/>
    <col min="775" max="1025" width="8.85546875" style="20"/>
    <col min="1026" max="1026" width="12.28515625" style="20" customWidth="1"/>
    <col min="1027" max="1027" width="16.7109375" style="20" customWidth="1"/>
    <col min="1028" max="1028" width="15.85546875" style="20" customWidth="1"/>
    <col min="1029" max="1029" width="15.7109375" style="20" customWidth="1"/>
    <col min="1030" max="1030" width="20" style="20" customWidth="1"/>
    <col min="1031" max="1281" width="8.85546875" style="20"/>
    <col min="1282" max="1282" width="12.28515625" style="20" customWidth="1"/>
    <col min="1283" max="1283" width="16.7109375" style="20" customWidth="1"/>
    <col min="1284" max="1284" width="15.85546875" style="20" customWidth="1"/>
    <col min="1285" max="1285" width="15.7109375" style="20" customWidth="1"/>
    <col min="1286" max="1286" width="20" style="20" customWidth="1"/>
    <col min="1287" max="1537" width="8.85546875" style="20"/>
    <col min="1538" max="1538" width="12.28515625" style="20" customWidth="1"/>
    <col min="1539" max="1539" width="16.7109375" style="20" customWidth="1"/>
    <col min="1540" max="1540" width="15.85546875" style="20" customWidth="1"/>
    <col min="1541" max="1541" width="15.7109375" style="20" customWidth="1"/>
    <col min="1542" max="1542" width="20" style="20" customWidth="1"/>
    <col min="1543" max="1793" width="8.85546875" style="20"/>
    <col min="1794" max="1794" width="12.28515625" style="20" customWidth="1"/>
    <col min="1795" max="1795" width="16.7109375" style="20" customWidth="1"/>
    <col min="1796" max="1796" width="15.85546875" style="20" customWidth="1"/>
    <col min="1797" max="1797" width="15.7109375" style="20" customWidth="1"/>
    <col min="1798" max="1798" width="20" style="20" customWidth="1"/>
    <col min="1799" max="2049" width="8.85546875" style="20"/>
    <col min="2050" max="2050" width="12.28515625" style="20" customWidth="1"/>
    <col min="2051" max="2051" width="16.7109375" style="20" customWidth="1"/>
    <col min="2052" max="2052" width="15.85546875" style="20" customWidth="1"/>
    <col min="2053" max="2053" width="15.7109375" style="20" customWidth="1"/>
    <col min="2054" max="2054" width="20" style="20" customWidth="1"/>
    <col min="2055" max="2305" width="8.85546875" style="20"/>
    <col min="2306" max="2306" width="12.28515625" style="20" customWidth="1"/>
    <col min="2307" max="2307" width="16.7109375" style="20" customWidth="1"/>
    <col min="2308" max="2308" width="15.85546875" style="20" customWidth="1"/>
    <col min="2309" max="2309" width="15.7109375" style="20" customWidth="1"/>
    <col min="2310" max="2310" width="20" style="20" customWidth="1"/>
    <col min="2311" max="2561" width="8.85546875" style="20"/>
    <col min="2562" max="2562" width="12.28515625" style="20" customWidth="1"/>
    <col min="2563" max="2563" width="16.7109375" style="20" customWidth="1"/>
    <col min="2564" max="2564" width="15.85546875" style="20" customWidth="1"/>
    <col min="2565" max="2565" width="15.7109375" style="20" customWidth="1"/>
    <col min="2566" max="2566" width="20" style="20" customWidth="1"/>
    <col min="2567" max="2817" width="8.85546875" style="20"/>
    <col min="2818" max="2818" width="12.28515625" style="20" customWidth="1"/>
    <col min="2819" max="2819" width="16.7109375" style="20" customWidth="1"/>
    <col min="2820" max="2820" width="15.85546875" style="20" customWidth="1"/>
    <col min="2821" max="2821" width="15.7109375" style="20" customWidth="1"/>
    <col min="2822" max="2822" width="20" style="20" customWidth="1"/>
    <col min="2823" max="3073" width="8.85546875" style="20"/>
    <col min="3074" max="3074" width="12.28515625" style="20" customWidth="1"/>
    <col min="3075" max="3075" width="16.7109375" style="20" customWidth="1"/>
    <col min="3076" max="3076" width="15.85546875" style="20" customWidth="1"/>
    <col min="3077" max="3077" width="15.7109375" style="20" customWidth="1"/>
    <col min="3078" max="3078" width="20" style="20" customWidth="1"/>
    <col min="3079" max="3329" width="8.85546875" style="20"/>
    <col min="3330" max="3330" width="12.28515625" style="20" customWidth="1"/>
    <col min="3331" max="3331" width="16.7109375" style="20" customWidth="1"/>
    <col min="3332" max="3332" width="15.85546875" style="20" customWidth="1"/>
    <col min="3333" max="3333" width="15.7109375" style="20" customWidth="1"/>
    <col min="3334" max="3334" width="20" style="20" customWidth="1"/>
    <col min="3335" max="3585" width="8.85546875" style="20"/>
    <col min="3586" max="3586" width="12.28515625" style="20" customWidth="1"/>
    <col min="3587" max="3587" width="16.7109375" style="20" customWidth="1"/>
    <col min="3588" max="3588" width="15.85546875" style="20" customWidth="1"/>
    <col min="3589" max="3589" width="15.7109375" style="20" customWidth="1"/>
    <col min="3590" max="3590" width="20" style="20" customWidth="1"/>
    <col min="3591" max="3841" width="8.85546875" style="20"/>
    <col min="3842" max="3842" width="12.28515625" style="20" customWidth="1"/>
    <col min="3843" max="3843" width="16.7109375" style="20" customWidth="1"/>
    <col min="3844" max="3844" width="15.85546875" style="20" customWidth="1"/>
    <col min="3845" max="3845" width="15.7109375" style="20" customWidth="1"/>
    <col min="3846" max="3846" width="20" style="20" customWidth="1"/>
    <col min="3847" max="4097" width="8.85546875" style="20"/>
    <col min="4098" max="4098" width="12.28515625" style="20" customWidth="1"/>
    <col min="4099" max="4099" width="16.7109375" style="20" customWidth="1"/>
    <col min="4100" max="4100" width="15.85546875" style="20" customWidth="1"/>
    <col min="4101" max="4101" width="15.7109375" style="20" customWidth="1"/>
    <col min="4102" max="4102" width="20" style="20" customWidth="1"/>
    <col min="4103" max="4353" width="8.85546875" style="20"/>
    <col min="4354" max="4354" width="12.28515625" style="20" customWidth="1"/>
    <col min="4355" max="4355" width="16.7109375" style="20" customWidth="1"/>
    <col min="4356" max="4356" width="15.85546875" style="20" customWidth="1"/>
    <col min="4357" max="4357" width="15.7109375" style="20" customWidth="1"/>
    <col min="4358" max="4358" width="20" style="20" customWidth="1"/>
    <col min="4359" max="4609" width="8.85546875" style="20"/>
    <col min="4610" max="4610" width="12.28515625" style="20" customWidth="1"/>
    <col min="4611" max="4611" width="16.7109375" style="20" customWidth="1"/>
    <col min="4612" max="4612" width="15.85546875" style="20" customWidth="1"/>
    <col min="4613" max="4613" width="15.7109375" style="20" customWidth="1"/>
    <col min="4614" max="4614" width="20" style="20" customWidth="1"/>
    <col min="4615" max="4865" width="8.85546875" style="20"/>
    <col min="4866" max="4866" width="12.28515625" style="20" customWidth="1"/>
    <col min="4867" max="4867" width="16.7109375" style="20" customWidth="1"/>
    <col min="4868" max="4868" width="15.85546875" style="20" customWidth="1"/>
    <col min="4869" max="4869" width="15.7109375" style="20" customWidth="1"/>
    <col min="4870" max="4870" width="20" style="20" customWidth="1"/>
    <col min="4871" max="5121" width="8.85546875" style="20"/>
    <col min="5122" max="5122" width="12.28515625" style="20" customWidth="1"/>
    <col min="5123" max="5123" width="16.7109375" style="20" customWidth="1"/>
    <col min="5124" max="5124" width="15.85546875" style="20" customWidth="1"/>
    <col min="5125" max="5125" width="15.7109375" style="20" customWidth="1"/>
    <col min="5126" max="5126" width="20" style="20" customWidth="1"/>
    <col min="5127" max="5377" width="8.85546875" style="20"/>
    <col min="5378" max="5378" width="12.28515625" style="20" customWidth="1"/>
    <col min="5379" max="5379" width="16.7109375" style="20" customWidth="1"/>
    <col min="5380" max="5380" width="15.85546875" style="20" customWidth="1"/>
    <col min="5381" max="5381" width="15.7109375" style="20" customWidth="1"/>
    <col min="5382" max="5382" width="20" style="20" customWidth="1"/>
    <col min="5383" max="5633" width="8.85546875" style="20"/>
    <col min="5634" max="5634" width="12.28515625" style="20" customWidth="1"/>
    <col min="5635" max="5635" width="16.7109375" style="20" customWidth="1"/>
    <col min="5636" max="5636" width="15.85546875" style="20" customWidth="1"/>
    <col min="5637" max="5637" width="15.7109375" style="20" customWidth="1"/>
    <col min="5638" max="5638" width="20" style="20" customWidth="1"/>
    <col min="5639" max="5889" width="8.85546875" style="20"/>
    <col min="5890" max="5890" width="12.28515625" style="20" customWidth="1"/>
    <col min="5891" max="5891" width="16.7109375" style="20" customWidth="1"/>
    <col min="5892" max="5892" width="15.85546875" style="20" customWidth="1"/>
    <col min="5893" max="5893" width="15.7109375" style="20" customWidth="1"/>
    <col min="5894" max="5894" width="20" style="20" customWidth="1"/>
    <col min="5895" max="6145" width="8.85546875" style="20"/>
    <col min="6146" max="6146" width="12.28515625" style="20" customWidth="1"/>
    <col min="6147" max="6147" width="16.7109375" style="20" customWidth="1"/>
    <col min="6148" max="6148" width="15.85546875" style="20" customWidth="1"/>
    <col min="6149" max="6149" width="15.7109375" style="20" customWidth="1"/>
    <col min="6150" max="6150" width="20" style="20" customWidth="1"/>
    <col min="6151" max="6401" width="8.85546875" style="20"/>
    <col min="6402" max="6402" width="12.28515625" style="20" customWidth="1"/>
    <col min="6403" max="6403" width="16.7109375" style="20" customWidth="1"/>
    <col min="6404" max="6404" width="15.85546875" style="20" customWidth="1"/>
    <col min="6405" max="6405" width="15.7109375" style="20" customWidth="1"/>
    <col min="6406" max="6406" width="20" style="20" customWidth="1"/>
    <col min="6407" max="6657" width="8.85546875" style="20"/>
    <col min="6658" max="6658" width="12.28515625" style="20" customWidth="1"/>
    <col min="6659" max="6659" width="16.7109375" style="20" customWidth="1"/>
    <col min="6660" max="6660" width="15.85546875" style="20" customWidth="1"/>
    <col min="6661" max="6661" width="15.7109375" style="20" customWidth="1"/>
    <col min="6662" max="6662" width="20" style="20" customWidth="1"/>
    <col min="6663" max="6913" width="8.85546875" style="20"/>
    <col min="6914" max="6914" width="12.28515625" style="20" customWidth="1"/>
    <col min="6915" max="6915" width="16.7109375" style="20" customWidth="1"/>
    <col min="6916" max="6916" width="15.85546875" style="20" customWidth="1"/>
    <col min="6917" max="6917" width="15.7109375" style="20" customWidth="1"/>
    <col min="6918" max="6918" width="20" style="20" customWidth="1"/>
    <col min="6919" max="7169" width="8.85546875" style="20"/>
    <col min="7170" max="7170" width="12.28515625" style="20" customWidth="1"/>
    <col min="7171" max="7171" width="16.7109375" style="20" customWidth="1"/>
    <col min="7172" max="7172" width="15.85546875" style="20" customWidth="1"/>
    <col min="7173" max="7173" width="15.7109375" style="20" customWidth="1"/>
    <col min="7174" max="7174" width="20" style="20" customWidth="1"/>
    <col min="7175" max="7425" width="8.85546875" style="20"/>
    <col min="7426" max="7426" width="12.28515625" style="20" customWidth="1"/>
    <col min="7427" max="7427" width="16.7109375" style="20" customWidth="1"/>
    <col min="7428" max="7428" width="15.85546875" style="20" customWidth="1"/>
    <col min="7429" max="7429" width="15.7109375" style="20" customWidth="1"/>
    <col min="7430" max="7430" width="20" style="20" customWidth="1"/>
    <col min="7431" max="7681" width="8.85546875" style="20"/>
    <col min="7682" max="7682" width="12.28515625" style="20" customWidth="1"/>
    <col min="7683" max="7683" width="16.7109375" style="20" customWidth="1"/>
    <col min="7684" max="7684" width="15.85546875" style="20" customWidth="1"/>
    <col min="7685" max="7685" width="15.7109375" style="20" customWidth="1"/>
    <col min="7686" max="7686" width="20" style="20" customWidth="1"/>
    <col min="7687" max="7937" width="8.85546875" style="20"/>
    <col min="7938" max="7938" width="12.28515625" style="20" customWidth="1"/>
    <col min="7939" max="7939" width="16.7109375" style="20" customWidth="1"/>
    <col min="7940" max="7940" width="15.85546875" style="20" customWidth="1"/>
    <col min="7941" max="7941" width="15.7109375" style="20" customWidth="1"/>
    <col min="7942" max="7942" width="20" style="20" customWidth="1"/>
    <col min="7943" max="8193" width="8.85546875" style="20"/>
    <col min="8194" max="8194" width="12.28515625" style="20" customWidth="1"/>
    <col min="8195" max="8195" width="16.7109375" style="20" customWidth="1"/>
    <col min="8196" max="8196" width="15.85546875" style="20" customWidth="1"/>
    <col min="8197" max="8197" width="15.7109375" style="20" customWidth="1"/>
    <col min="8198" max="8198" width="20" style="20" customWidth="1"/>
    <col min="8199" max="8449" width="8.85546875" style="20"/>
    <col min="8450" max="8450" width="12.28515625" style="20" customWidth="1"/>
    <col min="8451" max="8451" width="16.7109375" style="20" customWidth="1"/>
    <col min="8452" max="8452" width="15.85546875" style="20" customWidth="1"/>
    <col min="8453" max="8453" width="15.7109375" style="20" customWidth="1"/>
    <col min="8454" max="8454" width="20" style="20" customWidth="1"/>
    <col min="8455" max="8705" width="8.85546875" style="20"/>
    <col min="8706" max="8706" width="12.28515625" style="20" customWidth="1"/>
    <col min="8707" max="8707" width="16.7109375" style="20" customWidth="1"/>
    <col min="8708" max="8708" width="15.85546875" style="20" customWidth="1"/>
    <col min="8709" max="8709" width="15.7109375" style="20" customWidth="1"/>
    <col min="8710" max="8710" width="20" style="20" customWidth="1"/>
    <col min="8711" max="8961" width="8.85546875" style="20"/>
    <col min="8962" max="8962" width="12.28515625" style="20" customWidth="1"/>
    <col min="8963" max="8963" width="16.7109375" style="20" customWidth="1"/>
    <col min="8964" max="8964" width="15.85546875" style="20" customWidth="1"/>
    <col min="8965" max="8965" width="15.7109375" style="20" customWidth="1"/>
    <col min="8966" max="8966" width="20" style="20" customWidth="1"/>
    <col min="8967" max="9217" width="8.85546875" style="20"/>
    <col min="9218" max="9218" width="12.28515625" style="20" customWidth="1"/>
    <col min="9219" max="9219" width="16.7109375" style="20" customWidth="1"/>
    <col min="9220" max="9220" width="15.85546875" style="20" customWidth="1"/>
    <col min="9221" max="9221" width="15.7109375" style="20" customWidth="1"/>
    <col min="9222" max="9222" width="20" style="20" customWidth="1"/>
    <col min="9223" max="9473" width="8.85546875" style="20"/>
    <col min="9474" max="9474" width="12.28515625" style="20" customWidth="1"/>
    <col min="9475" max="9475" width="16.7109375" style="20" customWidth="1"/>
    <col min="9476" max="9476" width="15.85546875" style="20" customWidth="1"/>
    <col min="9477" max="9477" width="15.7109375" style="20" customWidth="1"/>
    <col min="9478" max="9478" width="20" style="20" customWidth="1"/>
    <col min="9479" max="9729" width="8.85546875" style="20"/>
    <col min="9730" max="9730" width="12.28515625" style="20" customWidth="1"/>
    <col min="9731" max="9731" width="16.7109375" style="20" customWidth="1"/>
    <col min="9732" max="9732" width="15.85546875" style="20" customWidth="1"/>
    <col min="9733" max="9733" width="15.7109375" style="20" customWidth="1"/>
    <col min="9734" max="9734" width="20" style="20" customWidth="1"/>
    <col min="9735" max="9985" width="8.85546875" style="20"/>
    <col min="9986" max="9986" width="12.28515625" style="20" customWidth="1"/>
    <col min="9987" max="9987" width="16.7109375" style="20" customWidth="1"/>
    <col min="9988" max="9988" width="15.85546875" style="20" customWidth="1"/>
    <col min="9989" max="9989" width="15.7109375" style="20" customWidth="1"/>
    <col min="9990" max="9990" width="20" style="20" customWidth="1"/>
    <col min="9991" max="10241" width="8.85546875" style="20"/>
    <col min="10242" max="10242" width="12.28515625" style="20" customWidth="1"/>
    <col min="10243" max="10243" width="16.7109375" style="20" customWidth="1"/>
    <col min="10244" max="10244" width="15.85546875" style="20" customWidth="1"/>
    <col min="10245" max="10245" width="15.7109375" style="20" customWidth="1"/>
    <col min="10246" max="10246" width="20" style="20" customWidth="1"/>
    <col min="10247" max="10497" width="8.85546875" style="20"/>
    <col min="10498" max="10498" width="12.28515625" style="20" customWidth="1"/>
    <col min="10499" max="10499" width="16.7109375" style="20" customWidth="1"/>
    <col min="10500" max="10500" width="15.85546875" style="20" customWidth="1"/>
    <col min="10501" max="10501" width="15.7109375" style="20" customWidth="1"/>
    <col min="10502" max="10502" width="20" style="20" customWidth="1"/>
    <col min="10503" max="10753" width="8.85546875" style="20"/>
    <col min="10754" max="10754" width="12.28515625" style="20" customWidth="1"/>
    <col min="10755" max="10755" width="16.7109375" style="20" customWidth="1"/>
    <col min="10756" max="10756" width="15.85546875" style="20" customWidth="1"/>
    <col min="10757" max="10757" width="15.7109375" style="20" customWidth="1"/>
    <col min="10758" max="10758" width="20" style="20" customWidth="1"/>
    <col min="10759" max="11009" width="8.85546875" style="20"/>
    <col min="11010" max="11010" width="12.28515625" style="20" customWidth="1"/>
    <col min="11011" max="11011" width="16.7109375" style="20" customWidth="1"/>
    <col min="11012" max="11012" width="15.85546875" style="20" customWidth="1"/>
    <col min="11013" max="11013" width="15.7109375" style="20" customWidth="1"/>
    <col min="11014" max="11014" width="20" style="20" customWidth="1"/>
    <col min="11015" max="11265" width="8.85546875" style="20"/>
    <col min="11266" max="11266" width="12.28515625" style="20" customWidth="1"/>
    <col min="11267" max="11267" width="16.7109375" style="20" customWidth="1"/>
    <col min="11268" max="11268" width="15.85546875" style="20" customWidth="1"/>
    <col min="11269" max="11269" width="15.7109375" style="20" customWidth="1"/>
    <col min="11270" max="11270" width="20" style="20" customWidth="1"/>
    <col min="11271" max="11521" width="8.85546875" style="20"/>
    <col min="11522" max="11522" width="12.28515625" style="20" customWidth="1"/>
    <col min="11523" max="11523" width="16.7109375" style="20" customWidth="1"/>
    <col min="11524" max="11524" width="15.85546875" style="20" customWidth="1"/>
    <col min="11525" max="11525" width="15.7109375" style="20" customWidth="1"/>
    <col min="11526" max="11526" width="20" style="20" customWidth="1"/>
    <col min="11527" max="11777" width="8.85546875" style="20"/>
    <col min="11778" max="11778" width="12.28515625" style="20" customWidth="1"/>
    <col min="11779" max="11779" width="16.7109375" style="20" customWidth="1"/>
    <col min="11780" max="11780" width="15.85546875" style="20" customWidth="1"/>
    <col min="11781" max="11781" width="15.7109375" style="20" customWidth="1"/>
    <col min="11782" max="11782" width="20" style="20" customWidth="1"/>
    <col min="11783" max="12033" width="8.85546875" style="20"/>
    <col min="12034" max="12034" width="12.28515625" style="20" customWidth="1"/>
    <col min="12035" max="12035" width="16.7109375" style="20" customWidth="1"/>
    <col min="12036" max="12036" width="15.85546875" style="20" customWidth="1"/>
    <col min="12037" max="12037" width="15.7109375" style="20" customWidth="1"/>
    <col min="12038" max="12038" width="20" style="20" customWidth="1"/>
    <col min="12039" max="12289" width="8.85546875" style="20"/>
    <col min="12290" max="12290" width="12.28515625" style="20" customWidth="1"/>
    <col min="12291" max="12291" width="16.7109375" style="20" customWidth="1"/>
    <col min="12292" max="12292" width="15.85546875" style="20" customWidth="1"/>
    <col min="12293" max="12293" width="15.7109375" style="20" customWidth="1"/>
    <col min="12294" max="12294" width="20" style="20" customWidth="1"/>
    <col min="12295" max="12545" width="8.85546875" style="20"/>
    <col min="12546" max="12546" width="12.28515625" style="20" customWidth="1"/>
    <col min="12547" max="12547" width="16.7109375" style="20" customWidth="1"/>
    <col min="12548" max="12548" width="15.85546875" style="20" customWidth="1"/>
    <col min="12549" max="12549" width="15.7109375" style="20" customWidth="1"/>
    <col min="12550" max="12550" width="20" style="20" customWidth="1"/>
    <col min="12551" max="12801" width="8.85546875" style="20"/>
    <col min="12802" max="12802" width="12.28515625" style="20" customWidth="1"/>
    <col min="12803" max="12803" width="16.7109375" style="20" customWidth="1"/>
    <col min="12804" max="12804" width="15.85546875" style="20" customWidth="1"/>
    <col min="12805" max="12805" width="15.7109375" style="20" customWidth="1"/>
    <col min="12806" max="12806" width="20" style="20" customWidth="1"/>
    <col min="12807" max="13057" width="8.85546875" style="20"/>
    <col min="13058" max="13058" width="12.28515625" style="20" customWidth="1"/>
    <col min="13059" max="13059" width="16.7109375" style="20" customWidth="1"/>
    <col min="13060" max="13060" width="15.85546875" style="20" customWidth="1"/>
    <col min="13061" max="13061" width="15.7109375" style="20" customWidth="1"/>
    <col min="13062" max="13062" width="20" style="20" customWidth="1"/>
    <col min="13063" max="13313" width="8.85546875" style="20"/>
    <col min="13314" max="13314" width="12.28515625" style="20" customWidth="1"/>
    <col min="13315" max="13315" width="16.7109375" style="20" customWidth="1"/>
    <col min="13316" max="13316" width="15.85546875" style="20" customWidth="1"/>
    <col min="13317" max="13317" width="15.7109375" style="20" customWidth="1"/>
    <col min="13318" max="13318" width="20" style="20" customWidth="1"/>
    <col min="13319" max="13569" width="8.85546875" style="20"/>
    <col min="13570" max="13570" width="12.28515625" style="20" customWidth="1"/>
    <col min="13571" max="13571" width="16.7109375" style="20" customWidth="1"/>
    <col min="13572" max="13572" width="15.85546875" style="20" customWidth="1"/>
    <col min="13573" max="13573" width="15.7109375" style="20" customWidth="1"/>
    <col min="13574" max="13574" width="20" style="20" customWidth="1"/>
    <col min="13575" max="13825" width="8.85546875" style="20"/>
    <col min="13826" max="13826" width="12.28515625" style="20" customWidth="1"/>
    <col min="13827" max="13827" width="16.7109375" style="20" customWidth="1"/>
    <col min="13828" max="13828" width="15.85546875" style="20" customWidth="1"/>
    <col min="13829" max="13829" width="15.7109375" style="20" customWidth="1"/>
    <col min="13830" max="13830" width="20" style="20" customWidth="1"/>
    <col min="13831" max="14081" width="8.85546875" style="20"/>
    <col min="14082" max="14082" width="12.28515625" style="20" customWidth="1"/>
    <col min="14083" max="14083" width="16.7109375" style="20" customWidth="1"/>
    <col min="14084" max="14084" width="15.85546875" style="20" customWidth="1"/>
    <col min="14085" max="14085" width="15.7109375" style="20" customWidth="1"/>
    <col min="14086" max="14086" width="20" style="20" customWidth="1"/>
    <col min="14087" max="14337" width="8.85546875" style="20"/>
    <col min="14338" max="14338" width="12.28515625" style="20" customWidth="1"/>
    <col min="14339" max="14339" width="16.7109375" style="20" customWidth="1"/>
    <col min="14340" max="14340" width="15.85546875" style="20" customWidth="1"/>
    <col min="14341" max="14341" width="15.7109375" style="20" customWidth="1"/>
    <col min="14342" max="14342" width="20" style="20" customWidth="1"/>
    <col min="14343" max="14593" width="8.85546875" style="20"/>
    <col min="14594" max="14594" width="12.28515625" style="20" customWidth="1"/>
    <col min="14595" max="14595" width="16.7109375" style="20" customWidth="1"/>
    <col min="14596" max="14596" width="15.85546875" style="20" customWidth="1"/>
    <col min="14597" max="14597" width="15.7109375" style="20" customWidth="1"/>
    <col min="14598" max="14598" width="20" style="20" customWidth="1"/>
    <col min="14599" max="14849" width="8.85546875" style="20"/>
    <col min="14850" max="14850" width="12.28515625" style="20" customWidth="1"/>
    <col min="14851" max="14851" width="16.7109375" style="20" customWidth="1"/>
    <col min="14852" max="14852" width="15.85546875" style="20" customWidth="1"/>
    <col min="14853" max="14853" width="15.7109375" style="20" customWidth="1"/>
    <col min="14854" max="14854" width="20" style="20" customWidth="1"/>
    <col min="14855" max="15105" width="8.85546875" style="20"/>
    <col min="15106" max="15106" width="12.28515625" style="20" customWidth="1"/>
    <col min="15107" max="15107" width="16.7109375" style="20" customWidth="1"/>
    <col min="15108" max="15108" width="15.85546875" style="20" customWidth="1"/>
    <col min="15109" max="15109" width="15.7109375" style="20" customWidth="1"/>
    <col min="15110" max="15110" width="20" style="20" customWidth="1"/>
    <col min="15111" max="15361" width="8.85546875" style="20"/>
    <col min="15362" max="15362" width="12.28515625" style="20" customWidth="1"/>
    <col min="15363" max="15363" width="16.7109375" style="20" customWidth="1"/>
    <col min="15364" max="15364" width="15.85546875" style="20" customWidth="1"/>
    <col min="15365" max="15365" width="15.7109375" style="20" customWidth="1"/>
    <col min="15366" max="15366" width="20" style="20" customWidth="1"/>
    <col min="15367" max="15617" width="8.85546875" style="20"/>
    <col min="15618" max="15618" width="12.28515625" style="20" customWidth="1"/>
    <col min="15619" max="15619" width="16.7109375" style="20" customWidth="1"/>
    <col min="15620" max="15620" width="15.85546875" style="20" customWidth="1"/>
    <col min="15621" max="15621" width="15.7109375" style="20" customWidth="1"/>
    <col min="15622" max="15622" width="20" style="20" customWidth="1"/>
    <col min="15623" max="15873" width="8.85546875" style="20"/>
    <col min="15874" max="15874" width="12.28515625" style="20" customWidth="1"/>
    <col min="15875" max="15875" width="16.7109375" style="20" customWidth="1"/>
    <col min="15876" max="15876" width="15.85546875" style="20" customWidth="1"/>
    <col min="15877" max="15877" width="15.7109375" style="20" customWidth="1"/>
    <col min="15878" max="15878" width="20" style="20" customWidth="1"/>
    <col min="15879" max="16129" width="8.85546875" style="20"/>
    <col min="16130" max="16130" width="12.28515625" style="20" customWidth="1"/>
    <col min="16131" max="16131" width="16.7109375" style="20" customWidth="1"/>
    <col min="16132" max="16132" width="15.85546875" style="20" customWidth="1"/>
    <col min="16133" max="16133" width="15.7109375" style="20" customWidth="1"/>
    <col min="16134" max="16134" width="20" style="20" customWidth="1"/>
    <col min="16135" max="16384" width="8.85546875" style="20"/>
  </cols>
  <sheetData>
    <row r="1" spans="1:7" ht="24" customHeight="1" x14ac:dyDescent="0.25">
      <c r="A1" s="131" t="s">
        <v>19</v>
      </c>
      <c r="B1" s="131"/>
      <c r="C1" s="131"/>
      <c r="D1" s="131"/>
      <c r="E1" s="131"/>
      <c r="F1" s="131"/>
    </row>
    <row r="2" spans="1:7" x14ac:dyDescent="0.25">
      <c r="A2" s="132"/>
      <c r="B2" s="132"/>
      <c r="C2" s="132"/>
      <c r="D2" s="132"/>
      <c r="E2" s="132"/>
      <c r="F2" s="132"/>
    </row>
    <row r="3" spans="1:7" x14ac:dyDescent="0.25">
      <c r="A3" s="136" t="s">
        <v>0</v>
      </c>
      <c r="B3" s="136" t="s">
        <v>50</v>
      </c>
      <c r="C3" s="136"/>
      <c r="D3" s="133" t="s">
        <v>24</v>
      </c>
      <c r="E3" s="136" t="s">
        <v>51</v>
      </c>
      <c r="F3" s="137" t="s">
        <v>52</v>
      </c>
    </row>
    <row r="4" spans="1:7" ht="23.45" customHeight="1" x14ac:dyDescent="0.25">
      <c r="A4" s="136"/>
      <c r="B4" s="136"/>
      <c r="C4" s="136"/>
      <c r="D4" s="133"/>
      <c r="E4" s="136"/>
      <c r="F4" s="137"/>
    </row>
    <row r="5" spans="1:7" x14ac:dyDescent="0.25">
      <c r="A5" s="89"/>
      <c r="B5" s="89"/>
      <c r="C5" s="89"/>
      <c r="D5" s="89" t="s">
        <v>1</v>
      </c>
      <c r="E5" s="89" t="s">
        <v>2</v>
      </c>
      <c r="F5" s="90" t="s">
        <v>2</v>
      </c>
    </row>
    <row r="6" spans="1:7" x14ac:dyDescent="0.25">
      <c r="A6" s="157">
        <v>43831</v>
      </c>
      <c r="B6" s="24" t="s">
        <v>3</v>
      </c>
      <c r="C6" s="88" t="s">
        <v>133</v>
      </c>
      <c r="D6" s="25">
        <v>1447648</v>
      </c>
      <c r="E6" s="26">
        <v>4913624.21</v>
      </c>
      <c r="F6" s="160">
        <f>E6+E7</f>
        <v>4923365.5999999996</v>
      </c>
    </row>
    <row r="7" spans="1:7" x14ac:dyDescent="0.25">
      <c r="A7" s="159"/>
      <c r="B7" s="24" t="s">
        <v>44</v>
      </c>
      <c r="C7" s="88" t="s">
        <v>172</v>
      </c>
      <c r="D7" s="25">
        <v>2870</v>
      </c>
      <c r="E7" s="26">
        <v>9741.39</v>
      </c>
      <c r="F7" s="162"/>
    </row>
    <row r="8" spans="1:7" x14ac:dyDescent="0.25">
      <c r="A8" s="157">
        <v>43862</v>
      </c>
      <c r="B8" s="24" t="s">
        <v>3</v>
      </c>
      <c r="C8" s="88" t="s">
        <v>132</v>
      </c>
      <c r="D8" s="25">
        <v>1501749</v>
      </c>
      <c r="E8" s="26">
        <v>5372173.7599999998</v>
      </c>
      <c r="F8" s="160">
        <f t="shared" ref="F8" si="0">E8+E9</f>
        <v>5379582.4900000002</v>
      </c>
    </row>
    <row r="9" spans="1:7" x14ac:dyDescent="0.25">
      <c r="A9" s="159"/>
      <c r="B9" s="24" t="s">
        <v>44</v>
      </c>
      <c r="C9" s="88" t="s">
        <v>173</v>
      </c>
      <c r="D9" s="25">
        <v>2389</v>
      </c>
      <c r="E9" s="26">
        <v>7408.73</v>
      </c>
      <c r="F9" s="162"/>
      <c r="G9" s="81"/>
    </row>
    <row r="10" spans="1:7" x14ac:dyDescent="0.25">
      <c r="A10" s="157">
        <v>43891</v>
      </c>
      <c r="B10" s="24" t="s">
        <v>3</v>
      </c>
      <c r="C10" s="88" t="s">
        <v>131</v>
      </c>
      <c r="D10" s="25">
        <v>1893383</v>
      </c>
      <c r="E10" s="26">
        <v>6889293.6699999999</v>
      </c>
      <c r="F10" s="160">
        <f t="shared" ref="F10" si="1">E10+E12</f>
        <v>7015957.54</v>
      </c>
      <c r="G10" s="80"/>
    </row>
    <row r="11" spans="1:7" x14ac:dyDescent="0.25">
      <c r="A11" s="158"/>
      <c r="B11" s="24" t="s">
        <v>44</v>
      </c>
      <c r="C11" s="88" t="s">
        <v>174</v>
      </c>
      <c r="D11" s="25">
        <v>2113</v>
      </c>
      <c r="E11" s="26">
        <v>7688.4</v>
      </c>
      <c r="F11" s="161"/>
      <c r="G11" s="80"/>
    </row>
    <row r="12" spans="1:7" x14ac:dyDescent="0.25">
      <c r="A12" s="159"/>
      <c r="B12" s="24" t="s">
        <v>44</v>
      </c>
      <c r="C12" s="88" t="s">
        <v>212</v>
      </c>
      <c r="D12" s="25">
        <v>34811</v>
      </c>
      <c r="E12" s="26">
        <v>126663.87</v>
      </c>
      <c r="F12" s="162"/>
    </row>
    <row r="13" spans="1:7" x14ac:dyDescent="0.25">
      <c r="A13" s="157">
        <v>43922</v>
      </c>
      <c r="B13" s="24" t="s">
        <v>3</v>
      </c>
      <c r="C13" s="88" t="s">
        <v>138</v>
      </c>
      <c r="D13" s="25">
        <v>1599212</v>
      </c>
      <c r="E13" s="26">
        <v>5617214.1600000001</v>
      </c>
      <c r="F13" s="160">
        <f>E13+E15</f>
        <v>5657209</v>
      </c>
    </row>
    <row r="14" spans="1:7" x14ac:dyDescent="0.25">
      <c r="A14" s="158"/>
      <c r="B14" s="24" t="s">
        <v>44</v>
      </c>
      <c r="C14" s="88" t="s">
        <v>175</v>
      </c>
      <c r="D14" s="25">
        <v>2129</v>
      </c>
      <c r="E14" s="26">
        <v>6323.26</v>
      </c>
      <c r="F14" s="161"/>
    </row>
    <row r="15" spans="1:7" x14ac:dyDescent="0.25">
      <c r="A15" s="159"/>
      <c r="B15" s="24" t="s">
        <v>44</v>
      </c>
      <c r="C15" s="88" t="s">
        <v>213</v>
      </c>
      <c r="D15" s="25">
        <v>13466</v>
      </c>
      <c r="E15" s="26">
        <v>39994.839999999997</v>
      </c>
      <c r="F15" s="162"/>
    </row>
    <row r="16" spans="1:7" x14ac:dyDescent="0.25">
      <c r="A16" s="157">
        <v>43952</v>
      </c>
      <c r="B16" s="24" t="s">
        <v>3</v>
      </c>
      <c r="C16" s="88" t="s">
        <v>140</v>
      </c>
      <c r="D16" s="25">
        <v>1660025</v>
      </c>
      <c r="E16" s="26">
        <v>5619994.8700000001</v>
      </c>
      <c r="F16" s="160">
        <f t="shared" ref="F16" si="2">E16+E18</f>
        <v>5658988.2300000004</v>
      </c>
    </row>
    <row r="17" spans="1:6" x14ac:dyDescent="0.25">
      <c r="A17" s="158"/>
      <c r="B17" s="24" t="s">
        <v>44</v>
      </c>
      <c r="C17" s="88" t="s">
        <v>176</v>
      </c>
      <c r="D17" s="25">
        <v>2481</v>
      </c>
      <c r="E17" s="26">
        <v>7388.88</v>
      </c>
      <c r="F17" s="161"/>
    </row>
    <row r="18" spans="1:6" x14ac:dyDescent="0.25">
      <c r="A18" s="159"/>
      <c r="B18" s="24" t="s">
        <v>44</v>
      </c>
      <c r="C18" s="88" t="s">
        <v>214</v>
      </c>
      <c r="D18" s="25">
        <v>13093</v>
      </c>
      <c r="E18" s="26">
        <v>38993.360000000001</v>
      </c>
      <c r="F18" s="162"/>
    </row>
    <row r="19" spans="1:6" x14ac:dyDescent="0.25">
      <c r="A19" s="157">
        <v>43983</v>
      </c>
      <c r="B19" s="24" t="s">
        <v>3</v>
      </c>
      <c r="C19" s="88" t="s">
        <v>142</v>
      </c>
      <c r="D19" s="25">
        <v>223550</v>
      </c>
      <c r="E19" s="26">
        <v>825272.38</v>
      </c>
      <c r="F19" s="160">
        <f t="shared" ref="F19" si="3">E19+E21</f>
        <v>876697.32000000007</v>
      </c>
    </row>
    <row r="20" spans="1:6" x14ac:dyDescent="0.25">
      <c r="A20" s="158"/>
      <c r="B20" s="24" t="s">
        <v>44</v>
      </c>
      <c r="C20" s="88" t="s">
        <v>177</v>
      </c>
      <c r="D20" s="25">
        <v>2468</v>
      </c>
      <c r="E20" s="26">
        <v>9111.0400000000009</v>
      </c>
      <c r="F20" s="161"/>
    </row>
    <row r="21" spans="1:6" x14ac:dyDescent="0.25">
      <c r="A21" s="159"/>
      <c r="B21" s="24" t="s">
        <v>44</v>
      </c>
      <c r="C21" s="88" t="s">
        <v>215</v>
      </c>
      <c r="D21" s="25">
        <v>13930</v>
      </c>
      <c r="E21" s="26">
        <v>51424.94</v>
      </c>
      <c r="F21" s="162"/>
    </row>
    <row r="22" spans="1:6" x14ac:dyDescent="0.25">
      <c r="A22" s="157">
        <v>44013</v>
      </c>
      <c r="B22" s="24" t="s">
        <v>3</v>
      </c>
      <c r="C22" s="24" t="s">
        <v>143</v>
      </c>
      <c r="D22" s="25">
        <v>1311867</v>
      </c>
      <c r="E22" s="26">
        <v>6099297.7800000003</v>
      </c>
      <c r="F22" s="160">
        <f>E22+E23+E25</f>
        <v>6140498.54</v>
      </c>
    </row>
    <row r="23" spans="1:6" x14ac:dyDescent="0.25">
      <c r="A23" s="158"/>
      <c r="B23" s="24" t="s">
        <v>44</v>
      </c>
      <c r="C23" s="24" t="s">
        <v>178</v>
      </c>
      <c r="D23" s="25">
        <v>2547</v>
      </c>
      <c r="E23" s="26">
        <v>8375.64</v>
      </c>
      <c r="F23" s="161"/>
    </row>
    <row r="24" spans="1:6" x14ac:dyDescent="0.25">
      <c r="A24" s="158"/>
      <c r="B24" s="24" t="s">
        <v>44</v>
      </c>
      <c r="C24" s="24" t="s">
        <v>204</v>
      </c>
      <c r="D24" s="25">
        <v>-7608</v>
      </c>
      <c r="E24" s="26">
        <v>-25018.39</v>
      </c>
      <c r="F24" s="161"/>
    </row>
    <row r="25" spans="1:6" x14ac:dyDescent="0.25">
      <c r="A25" s="159"/>
      <c r="B25" s="24" t="s">
        <v>44</v>
      </c>
      <c r="C25" s="24" t="s">
        <v>216</v>
      </c>
      <c r="D25" s="25">
        <v>9982</v>
      </c>
      <c r="E25" s="26">
        <v>32825.120000000003</v>
      </c>
      <c r="F25" s="162"/>
    </row>
    <row r="26" spans="1:6" x14ac:dyDescent="0.25">
      <c r="A26" s="157">
        <v>44044</v>
      </c>
      <c r="B26" s="24" t="s">
        <v>3</v>
      </c>
      <c r="C26" s="88" t="s">
        <v>144</v>
      </c>
      <c r="D26" s="25">
        <v>1287803</v>
      </c>
      <c r="E26" s="26">
        <v>5591536.7000000002</v>
      </c>
      <c r="F26" s="160">
        <f>E26+E27+E29</f>
        <v>5641689.0499999998</v>
      </c>
    </row>
    <row r="27" spans="1:6" x14ac:dyDescent="0.25">
      <c r="A27" s="158"/>
      <c r="B27" s="24" t="s">
        <v>44</v>
      </c>
      <c r="C27" s="88" t="s">
        <v>179</v>
      </c>
      <c r="D27" s="25">
        <v>2599</v>
      </c>
      <c r="E27" s="26">
        <v>8316.59</v>
      </c>
      <c r="F27" s="161"/>
    </row>
    <row r="28" spans="1:6" x14ac:dyDescent="0.25">
      <c r="A28" s="158"/>
      <c r="B28" s="24" t="s">
        <v>44</v>
      </c>
      <c r="C28" s="88" t="s">
        <v>203</v>
      </c>
      <c r="D28" s="25">
        <v>-7456</v>
      </c>
      <c r="E28" s="26">
        <v>-23858.61</v>
      </c>
      <c r="F28" s="161"/>
    </row>
    <row r="29" spans="1:6" x14ac:dyDescent="0.25">
      <c r="A29" s="159"/>
      <c r="B29" s="24" t="s">
        <v>44</v>
      </c>
      <c r="C29" s="88" t="s">
        <v>217</v>
      </c>
      <c r="D29" s="25">
        <v>13074</v>
      </c>
      <c r="E29" s="26">
        <v>41835.760000000002</v>
      </c>
      <c r="F29" s="162"/>
    </row>
    <row r="30" spans="1:6" x14ac:dyDescent="0.25">
      <c r="A30" s="157">
        <v>44075</v>
      </c>
      <c r="B30" s="24" t="s">
        <v>3</v>
      </c>
      <c r="C30" s="88" t="s">
        <v>148</v>
      </c>
      <c r="D30" s="25">
        <v>1551841</v>
      </c>
      <c r="E30" s="26">
        <v>7122128.4800000004</v>
      </c>
      <c r="F30" s="160">
        <f>E30+E31+E33</f>
        <v>7174119.5600000005</v>
      </c>
    </row>
    <row r="31" spans="1:6" x14ac:dyDescent="0.25">
      <c r="A31" s="158"/>
      <c r="B31" s="24" t="s">
        <v>44</v>
      </c>
      <c r="C31" s="88" t="s">
        <v>180</v>
      </c>
      <c r="D31" s="25">
        <v>2512</v>
      </c>
      <c r="E31" s="26">
        <v>8389.11</v>
      </c>
      <c r="F31" s="161"/>
    </row>
    <row r="32" spans="1:6" x14ac:dyDescent="0.25">
      <c r="A32" s="158"/>
      <c r="B32" s="24" t="s">
        <v>44</v>
      </c>
      <c r="C32" s="88" t="s">
        <v>202</v>
      </c>
      <c r="D32" s="25">
        <v>-5533</v>
      </c>
      <c r="E32" s="26">
        <v>-18478.07</v>
      </c>
      <c r="F32" s="161"/>
    </row>
    <row r="33" spans="1:6" x14ac:dyDescent="0.25">
      <c r="A33" s="159"/>
      <c r="B33" s="24" t="s">
        <v>44</v>
      </c>
      <c r="C33" s="88" t="s">
        <v>218</v>
      </c>
      <c r="D33" s="25">
        <v>13056</v>
      </c>
      <c r="E33" s="26">
        <v>43601.97</v>
      </c>
      <c r="F33" s="162"/>
    </row>
    <row r="34" spans="1:6" x14ac:dyDescent="0.25">
      <c r="A34" s="157">
        <v>44105</v>
      </c>
      <c r="B34" s="24" t="s">
        <v>3</v>
      </c>
      <c r="C34" s="88" t="s">
        <v>149</v>
      </c>
      <c r="D34" s="25">
        <v>1919029</v>
      </c>
      <c r="E34" s="26">
        <v>8343656.4199999999</v>
      </c>
      <c r="F34" s="160">
        <f>E34+E35+E37</f>
        <v>8387947.3700000001</v>
      </c>
    </row>
    <row r="35" spans="1:6" x14ac:dyDescent="0.25">
      <c r="A35" s="158"/>
      <c r="B35" s="24" t="s">
        <v>44</v>
      </c>
      <c r="C35" s="88" t="s">
        <v>181</v>
      </c>
      <c r="D35" s="25">
        <v>2584</v>
      </c>
      <c r="E35" s="26">
        <v>7907.13</v>
      </c>
      <c r="F35" s="161"/>
    </row>
    <row r="36" spans="1:6" x14ac:dyDescent="0.25">
      <c r="A36" s="158"/>
      <c r="B36" s="24" t="s">
        <v>44</v>
      </c>
      <c r="C36" s="88" t="s">
        <v>201</v>
      </c>
      <c r="D36" s="25">
        <v>-4491</v>
      </c>
      <c r="E36" s="26">
        <v>-13742.61</v>
      </c>
      <c r="F36" s="161"/>
    </row>
    <row r="37" spans="1:6" x14ac:dyDescent="0.25">
      <c r="A37" s="159"/>
      <c r="B37" s="24" t="s">
        <v>44</v>
      </c>
      <c r="C37" s="88" t="s">
        <v>219</v>
      </c>
      <c r="D37" s="25">
        <v>11890</v>
      </c>
      <c r="E37" s="26">
        <v>36383.82</v>
      </c>
      <c r="F37" s="162"/>
    </row>
    <row r="38" spans="1:6" x14ac:dyDescent="0.25">
      <c r="A38" s="157">
        <v>44136</v>
      </c>
      <c r="B38" s="24" t="s">
        <v>3</v>
      </c>
      <c r="C38" s="88" t="s">
        <v>152</v>
      </c>
      <c r="D38" s="25">
        <v>1679609</v>
      </c>
      <c r="E38" s="26">
        <v>7597758.4000000004</v>
      </c>
      <c r="F38" s="160">
        <f>E38+E39+E41</f>
        <v>7664768.2400000002</v>
      </c>
    </row>
    <row r="39" spans="1:6" x14ac:dyDescent="0.25">
      <c r="A39" s="158"/>
      <c r="B39" s="24" t="s">
        <v>44</v>
      </c>
      <c r="C39" s="88" t="s">
        <v>182</v>
      </c>
      <c r="D39" s="25">
        <v>2521</v>
      </c>
      <c r="E39" s="26">
        <v>7868.26</v>
      </c>
      <c r="F39" s="161"/>
    </row>
    <row r="40" spans="1:6" x14ac:dyDescent="0.25">
      <c r="A40" s="158"/>
      <c r="B40" s="24" t="s">
        <v>44</v>
      </c>
      <c r="C40" s="88" t="s">
        <v>200</v>
      </c>
      <c r="D40" s="25">
        <v>-4491</v>
      </c>
      <c r="E40" s="26">
        <v>-14016.82</v>
      </c>
      <c r="F40" s="161"/>
    </row>
    <row r="41" spans="1:6" x14ac:dyDescent="0.25">
      <c r="A41" s="159"/>
      <c r="B41" s="24" t="s">
        <v>44</v>
      </c>
      <c r="C41" s="88" t="s">
        <v>220</v>
      </c>
      <c r="D41" s="25">
        <v>18949</v>
      </c>
      <c r="E41" s="26">
        <v>59141.58</v>
      </c>
      <c r="F41" s="162"/>
    </row>
    <row r="42" spans="1:6" x14ac:dyDescent="0.25">
      <c r="A42" s="157">
        <v>44166</v>
      </c>
      <c r="B42" s="24" t="s">
        <v>3</v>
      </c>
      <c r="C42" s="88" t="s">
        <v>183</v>
      </c>
      <c r="D42" s="25">
        <v>2583821</v>
      </c>
      <c r="E42" s="26">
        <v>11244939.76</v>
      </c>
      <c r="F42" s="160">
        <f>E42+E43</f>
        <v>11230895.73</v>
      </c>
    </row>
    <row r="43" spans="1:6" x14ac:dyDescent="0.25">
      <c r="A43" s="159"/>
      <c r="B43" s="24" t="s">
        <v>44</v>
      </c>
      <c r="C43" s="88" t="s">
        <v>199</v>
      </c>
      <c r="D43" s="25">
        <v>-4651</v>
      </c>
      <c r="E43" s="26">
        <v>-14044.03</v>
      </c>
      <c r="F43" s="162"/>
    </row>
    <row r="46" spans="1:6" x14ac:dyDescent="0.25">
      <c r="A46" s="133" t="s">
        <v>0</v>
      </c>
      <c r="B46" s="133" t="s">
        <v>20</v>
      </c>
      <c r="C46" s="133"/>
      <c r="D46" s="133" t="s">
        <v>24</v>
      </c>
      <c r="E46" s="133" t="s">
        <v>15</v>
      </c>
      <c r="F46" s="134" t="s">
        <v>25</v>
      </c>
    </row>
    <row r="47" spans="1:6" ht="22.15" customHeight="1" x14ac:dyDescent="0.25">
      <c r="A47" s="133"/>
      <c r="B47" s="133"/>
      <c r="C47" s="133"/>
      <c r="D47" s="133"/>
      <c r="E47" s="133"/>
      <c r="F47" s="134"/>
    </row>
    <row r="48" spans="1:6" ht="30" x14ac:dyDescent="0.25">
      <c r="A48" s="51">
        <v>43831</v>
      </c>
      <c r="B48" s="24" t="s">
        <v>3</v>
      </c>
      <c r="C48" s="88" t="s">
        <v>136</v>
      </c>
      <c r="D48" s="25">
        <v>14130</v>
      </c>
      <c r="E48" s="26">
        <v>43681.54</v>
      </c>
      <c r="F48" s="27">
        <f>SUM(E48:E48)</f>
        <v>43681.54</v>
      </c>
    </row>
    <row r="49" spans="1:6" ht="30" x14ac:dyDescent="0.25">
      <c r="A49" s="51">
        <v>43862</v>
      </c>
      <c r="B49" s="24" t="s">
        <v>3</v>
      </c>
      <c r="C49" s="88" t="s">
        <v>134</v>
      </c>
      <c r="D49" s="25">
        <v>5117</v>
      </c>
      <c r="E49" s="26">
        <v>17257.84</v>
      </c>
      <c r="F49" s="27">
        <f t="shared" ref="F49:F57" si="4">SUM(E49:E49)</f>
        <v>17257.84</v>
      </c>
    </row>
    <row r="50" spans="1:6" ht="30" x14ac:dyDescent="0.25">
      <c r="A50" s="51">
        <v>43891</v>
      </c>
      <c r="B50" s="24" t="s">
        <v>3</v>
      </c>
      <c r="C50" s="88" t="s">
        <v>135</v>
      </c>
      <c r="D50" s="25">
        <v>8099</v>
      </c>
      <c r="E50" s="26">
        <v>25822.66</v>
      </c>
      <c r="F50" s="27">
        <f t="shared" si="4"/>
        <v>25822.66</v>
      </c>
    </row>
    <row r="51" spans="1:6" ht="30" x14ac:dyDescent="0.25">
      <c r="A51" s="51">
        <v>43922</v>
      </c>
      <c r="B51" s="24" t="s">
        <v>3</v>
      </c>
      <c r="C51" s="88" t="s">
        <v>137</v>
      </c>
      <c r="D51" s="25">
        <v>4335</v>
      </c>
      <c r="E51" s="26">
        <v>14016.68</v>
      </c>
      <c r="F51" s="27">
        <f t="shared" si="4"/>
        <v>14016.68</v>
      </c>
    </row>
    <row r="52" spans="1:6" ht="30" x14ac:dyDescent="0.25">
      <c r="A52" s="51">
        <v>43952</v>
      </c>
      <c r="B52" s="24" t="s">
        <v>3</v>
      </c>
      <c r="C52" s="88" t="s">
        <v>139</v>
      </c>
      <c r="D52" s="25">
        <v>2021</v>
      </c>
      <c r="E52" s="26">
        <v>6561.25</v>
      </c>
      <c r="F52" s="27">
        <f t="shared" si="4"/>
        <v>6561.25</v>
      </c>
    </row>
    <row r="53" spans="1:6" ht="30" x14ac:dyDescent="0.25">
      <c r="A53" s="51">
        <v>43983</v>
      </c>
      <c r="B53" s="24" t="s">
        <v>3</v>
      </c>
      <c r="C53" s="88" t="s">
        <v>141</v>
      </c>
      <c r="D53" s="25">
        <v>5186</v>
      </c>
      <c r="E53" s="26">
        <v>18076.46</v>
      </c>
      <c r="F53" s="27">
        <f t="shared" si="4"/>
        <v>18076.46</v>
      </c>
    </row>
    <row r="54" spans="1:6" ht="30" x14ac:dyDescent="0.25">
      <c r="A54" s="51">
        <v>44013</v>
      </c>
      <c r="B54" s="24" t="s">
        <v>3</v>
      </c>
      <c r="C54" s="24" t="s">
        <v>145</v>
      </c>
      <c r="D54" s="25">
        <v>3083</v>
      </c>
      <c r="E54" s="26">
        <v>10596.32</v>
      </c>
      <c r="F54" s="27">
        <f t="shared" si="4"/>
        <v>10596.32</v>
      </c>
    </row>
    <row r="55" spans="1:6" ht="30" x14ac:dyDescent="0.25">
      <c r="A55" s="51">
        <v>44044</v>
      </c>
      <c r="B55" s="24" t="s">
        <v>3</v>
      </c>
      <c r="C55" s="88" t="s">
        <v>146</v>
      </c>
      <c r="D55" s="25">
        <v>4792</v>
      </c>
      <c r="E55" s="26">
        <v>16377.72</v>
      </c>
      <c r="F55" s="27">
        <f>SUM(E55:E55)</f>
        <v>16377.72</v>
      </c>
    </row>
    <row r="56" spans="1:6" ht="30.6" customHeight="1" x14ac:dyDescent="0.25">
      <c r="A56" s="51">
        <v>44075</v>
      </c>
      <c r="B56" s="24" t="s">
        <v>3</v>
      </c>
      <c r="C56" s="88" t="s">
        <v>147</v>
      </c>
      <c r="D56" s="25">
        <v>3972</v>
      </c>
      <c r="E56" s="26">
        <v>13809.97</v>
      </c>
      <c r="F56" s="27">
        <f t="shared" si="4"/>
        <v>13809.97</v>
      </c>
    </row>
    <row r="57" spans="1:6" ht="25.15" customHeight="1" x14ac:dyDescent="0.25">
      <c r="A57" s="51">
        <v>44105</v>
      </c>
      <c r="B57" s="24" t="s">
        <v>3</v>
      </c>
      <c r="C57" s="88" t="s">
        <v>150</v>
      </c>
      <c r="D57" s="25">
        <v>6208</v>
      </c>
      <c r="E57" s="26">
        <v>20180.080000000002</v>
      </c>
      <c r="F57" s="27">
        <f t="shared" si="4"/>
        <v>20180.080000000002</v>
      </c>
    </row>
    <row r="58" spans="1:6" ht="27" customHeight="1" x14ac:dyDescent="0.25">
      <c r="A58" s="51">
        <v>44136</v>
      </c>
      <c r="B58" s="24" t="s">
        <v>3</v>
      </c>
      <c r="C58" s="88" t="s">
        <v>151</v>
      </c>
      <c r="D58" s="25">
        <v>5749</v>
      </c>
      <c r="E58" s="26">
        <v>18838.97</v>
      </c>
      <c r="F58" s="27">
        <f>SUM(E58:E58)</f>
        <v>18838.97</v>
      </c>
    </row>
    <row r="59" spans="1:6" ht="36.6" customHeight="1" x14ac:dyDescent="0.25">
      <c r="A59" s="157">
        <v>44166</v>
      </c>
      <c r="B59" s="24" t="s">
        <v>3</v>
      </c>
      <c r="C59" s="88" t="s">
        <v>153</v>
      </c>
      <c r="D59" s="25">
        <v>10622</v>
      </c>
      <c r="E59" s="26">
        <v>32796.720000000001</v>
      </c>
      <c r="F59" s="160">
        <f>E59+E60</f>
        <v>32694.91</v>
      </c>
    </row>
    <row r="60" spans="1:6" ht="30" x14ac:dyDescent="0.25">
      <c r="A60" s="159"/>
      <c r="B60" s="24" t="s">
        <v>44</v>
      </c>
      <c r="C60" s="88" t="s">
        <v>186</v>
      </c>
      <c r="D60" s="25">
        <v>-33</v>
      </c>
      <c r="E60" s="26">
        <v>-101.81</v>
      </c>
      <c r="F60" s="162"/>
    </row>
  </sheetData>
  <mergeCells count="37">
    <mergeCell ref="A59:A60"/>
    <mergeCell ref="F59:F60"/>
    <mergeCell ref="A42:A43"/>
    <mergeCell ref="F42:F43"/>
    <mergeCell ref="A46:A47"/>
    <mergeCell ref="B46:C47"/>
    <mergeCell ref="D46:D47"/>
    <mergeCell ref="E46:E47"/>
    <mergeCell ref="F46:F47"/>
    <mergeCell ref="A30:A33"/>
    <mergeCell ref="F30:F33"/>
    <mergeCell ref="A34:A37"/>
    <mergeCell ref="F34:F37"/>
    <mergeCell ref="A38:A41"/>
    <mergeCell ref="F38:F41"/>
    <mergeCell ref="A19:A21"/>
    <mergeCell ref="F19:F21"/>
    <mergeCell ref="A22:A25"/>
    <mergeCell ref="F22:F25"/>
    <mergeCell ref="A26:A29"/>
    <mergeCell ref="F26:F29"/>
    <mergeCell ref="A10:A12"/>
    <mergeCell ref="F10:F12"/>
    <mergeCell ref="A13:A15"/>
    <mergeCell ref="F13:F15"/>
    <mergeCell ref="A16:A18"/>
    <mergeCell ref="F16:F18"/>
    <mergeCell ref="A6:A7"/>
    <mergeCell ref="A8:A9"/>
    <mergeCell ref="A1:F2"/>
    <mergeCell ref="A3:A4"/>
    <mergeCell ref="B3:C4"/>
    <mergeCell ref="D3:D4"/>
    <mergeCell ref="E3:E4"/>
    <mergeCell ref="F3:F4"/>
    <mergeCell ref="F6:F7"/>
    <mergeCell ref="F8:F9"/>
  </mergeCells>
  <pageMargins left="0.7" right="0.7" top="0.75" bottom="0.75" header="0.3" footer="0.3"/>
  <pageSetup paperSize="9" scale="80" orientation="portrait" r:id="rId1"/>
  <rowBreaks count="1" manualBreakCount="1">
    <brk id="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5"/>
  <sheetViews>
    <sheetView zoomScaleNormal="100" workbookViewId="0">
      <selection activeCell="E37" sqref="E37"/>
    </sheetView>
  </sheetViews>
  <sheetFormatPr defaultRowHeight="15" x14ac:dyDescent="0.25"/>
  <cols>
    <col min="1" max="1" width="8.85546875" style="20"/>
    <col min="2" max="2" width="12.28515625" style="20" customWidth="1"/>
    <col min="3" max="3" width="18.7109375" style="20" customWidth="1"/>
    <col min="4" max="4" width="15.85546875" style="20" customWidth="1"/>
    <col min="5" max="5" width="18.7109375" style="20" customWidth="1"/>
    <col min="6" max="6" width="22.7109375" style="20" customWidth="1"/>
    <col min="7" max="7" width="7.85546875" style="20" customWidth="1"/>
    <col min="8" max="8" width="10.28515625" style="20" customWidth="1"/>
    <col min="9" max="257" width="8.85546875" style="20"/>
    <col min="258" max="258" width="12.28515625" style="20" customWidth="1"/>
    <col min="259" max="259" width="16.7109375" style="20" customWidth="1"/>
    <col min="260" max="260" width="15.85546875" style="20" customWidth="1"/>
    <col min="261" max="261" width="15.7109375" style="20" customWidth="1"/>
    <col min="262" max="262" width="20" style="20" customWidth="1"/>
    <col min="263" max="513" width="8.85546875" style="20"/>
    <col min="514" max="514" width="12.28515625" style="20" customWidth="1"/>
    <col min="515" max="515" width="16.7109375" style="20" customWidth="1"/>
    <col min="516" max="516" width="15.85546875" style="20" customWidth="1"/>
    <col min="517" max="517" width="15.7109375" style="20" customWidth="1"/>
    <col min="518" max="518" width="20" style="20" customWidth="1"/>
    <col min="519" max="769" width="8.85546875" style="20"/>
    <col min="770" max="770" width="12.28515625" style="20" customWidth="1"/>
    <col min="771" max="771" width="16.7109375" style="20" customWidth="1"/>
    <col min="772" max="772" width="15.85546875" style="20" customWidth="1"/>
    <col min="773" max="773" width="15.7109375" style="20" customWidth="1"/>
    <col min="774" max="774" width="20" style="20" customWidth="1"/>
    <col min="775" max="1025" width="8.85546875" style="20"/>
    <col min="1026" max="1026" width="12.28515625" style="20" customWidth="1"/>
    <col min="1027" max="1027" width="16.7109375" style="20" customWidth="1"/>
    <col min="1028" max="1028" width="15.85546875" style="20" customWidth="1"/>
    <col min="1029" max="1029" width="15.7109375" style="20" customWidth="1"/>
    <col min="1030" max="1030" width="20" style="20" customWidth="1"/>
    <col min="1031" max="1281" width="8.85546875" style="20"/>
    <col min="1282" max="1282" width="12.28515625" style="20" customWidth="1"/>
    <col min="1283" max="1283" width="16.7109375" style="20" customWidth="1"/>
    <col min="1284" max="1284" width="15.85546875" style="20" customWidth="1"/>
    <col min="1285" max="1285" width="15.7109375" style="20" customWidth="1"/>
    <col min="1286" max="1286" width="20" style="20" customWidth="1"/>
    <col min="1287" max="1537" width="8.85546875" style="20"/>
    <col min="1538" max="1538" width="12.28515625" style="20" customWidth="1"/>
    <col min="1539" max="1539" width="16.7109375" style="20" customWidth="1"/>
    <col min="1540" max="1540" width="15.85546875" style="20" customWidth="1"/>
    <col min="1541" max="1541" width="15.7109375" style="20" customWidth="1"/>
    <col min="1542" max="1542" width="20" style="20" customWidth="1"/>
    <col min="1543" max="1793" width="8.85546875" style="20"/>
    <col min="1794" max="1794" width="12.28515625" style="20" customWidth="1"/>
    <col min="1795" max="1795" width="16.7109375" style="20" customWidth="1"/>
    <col min="1796" max="1796" width="15.85546875" style="20" customWidth="1"/>
    <col min="1797" max="1797" width="15.7109375" style="20" customWidth="1"/>
    <col min="1798" max="1798" width="20" style="20" customWidth="1"/>
    <col min="1799" max="2049" width="8.85546875" style="20"/>
    <col min="2050" max="2050" width="12.28515625" style="20" customWidth="1"/>
    <col min="2051" max="2051" width="16.7109375" style="20" customWidth="1"/>
    <col min="2052" max="2052" width="15.85546875" style="20" customWidth="1"/>
    <col min="2053" max="2053" width="15.7109375" style="20" customWidth="1"/>
    <col min="2054" max="2054" width="20" style="20" customWidth="1"/>
    <col min="2055" max="2305" width="8.85546875" style="20"/>
    <col min="2306" max="2306" width="12.28515625" style="20" customWidth="1"/>
    <col min="2307" max="2307" width="16.7109375" style="20" customWidth="1"/>
    <col min="2308" max="2308" width="15.85546875" style="20" customWidth="1"/>
    <col min="2309" max="2309" width="15.7109375" style="20" customWidth="1"/>
    <col min="2310" max="2310" width="20" style="20" customWidth="1"/>
    <col min="2311" max="2561" width="8.85546875" style="20"/>
    <col min="2562" max="2562" width="12.28515625" style="20" customWidth="1"/>
    <col min="2563" max="2563" width="16.7109375" style="20" customWidth="1"/>
    <col min="2564" max="2564" width="15.85546875" style="20" customWidth="1"/>
    <col min="2565" max="2565" width="15.7109375" style="20" customWidth="1"/>
    <col min="2566" max="2566" width="20" style="20" customWidth="1"/>
    <col min="2567" max="2817" width="8.85546875" style="20"/>
    <col min="2818" max="2818" width="12.28515625" style="20" customWidth="1"/>
    <col min="2819" max="2819" width="16.7109375" style="20" customWidth="1"/>
    <col min="2820" max="2820" width="15.85546875" style="20" customWidth="1"/>
    <col min="2821" max="2821" width="15.7109375" style="20" customWidth="1"/>
    <col min="2822" max="2822" width="20" style="20" customWidth="1"/>
    <col min="2823" max="3073" width="8.85546875" style="20"/>
    <col min="3074" max="3074" width="12.28515625" style="20" customWidth="1"/>
    <col min="3075" max="3075" width="16.7109375" style="20" customWidth="1"/>
    <col min="3076" max="3076" width="15.85546875" style="20" customWidth="1"/>
    <col min="3077" max="3077" width="15.7109375" style="20" customWidth="1"/>
    <col min="3078" max="3078" width="20" style="20" customWidth="1"/>
    <col min="3079" max="3329" width="8.85546875" style="20"/>
    <col min="3330" max="3330" width="12.28515625" style="20" customWidth="1"/>
    <col min="3331" max="3331" width="16.7109375" style="20" customWidth="1"/>
    <col min="3332" max="3332" width="15.85546875" style="20" customWidth="1"/>
    <col min="3333" max="3333" width="15.7109375" style="20" customWidth="1"/>
    <col min="3334" max="3334" width="20" style="20" customWidth="1"/>
    <col min="3335" max="3585" width="8.85546875" style="20"/>
    <col min="3586" max="3586" width="12.28515625" style="20" customWidth="1"/>
    <col min="3587" max="3587" width="16.7109375" style="20" customWidth="1"/>
    <col min="3588" max="3588" width="15.85546875" style="20" customWidth="1"/>
    <col min="3589" max="3589" width="15.7109375" style="20" customWidth="1"/>
    <col min="3590" max="3590" width="20" style="20" customWidth="1"/>
    <col min="3591" max="3841" width="8.85546875" style="20"/>
    <col min="3842" max="3842" width="12.28515625" style="20" customWidth="1"/>
    <col min="3843" max="3843" width="16.7109375" style="20" customWidth="1"/>
    <col min="3844" max="3844" width="15.85546875" style="20" customWidth="1"/>
    <col min="3845" max="3845" width="15.7109375" style="20" customWidth="1"/>
    <col min="3846" max="3846" width="20" style="20" customWidth="1"/>
    <col min="3847" max="4097" width="8.85546875" style="20"/>
    <col min="4098" max="4098" width="12.28515625" style="20" customWidth="1"/>
    <col min="4099" max="4099" width="16.7109375" style="20" customWidth="1"/>
    <col min="4100" max="4100" width="15.85546875" style="20" customWidth="1"/>
    <col min="4101" max="4101" width="15.7109375" style="20" customWidth="1"/>
    <col min="4102" max="4102" width="20" style="20" customWidth="1"/>
    <col min="4103" max="4353" width="8.85546875" style="20"/>
    <col min="4354" max="4354" width="12.28515625" style="20" customWidth="1"/>
    <col min="4355" max="4355" width="16.7109375" style="20" customWidth="1"/>
    <col min="4356" max="4356" width="15.85546875" style="20" customWidth="1"/>
    <col min="4357" max="4357" width="15.7109375" style="20" customWidth="1"/>
    <col min="4358" max="4358" width="20" style="20" customWidth="1"/>
    <col min="4359" max="4609" width="8.85546875" style="20"/>
    <col min="4610" max="4610" width="12.28515625" style="20" customWidth="1"/>
    <col min="4611" max="4611" width="16.7109375" style="20" customWidth="1"/>
    <col min="4612" max="4612" width="15.85546875" style="20" customWidth="1"/>
    <col min="4613" max="4613" width="15.7109375" style="20" customWidth="1"/>
    <col min="4614" max="4614" width="20" style="20" customWidth="1"/>
    <col min="4615" max="4865" width="8.85546875" style="20"/>
    <col min="4866" max="4866" width="12.28515625" style="20" customWidth="1"/>
    <col min="4867" max="4867" width="16.7109375" style="20" customWidth="1"/>
    <col min="4868" max="4868" width="15.85546875" style="20" customWidth="1"/>
    <col min="4869" max="4869" width="15.7109375" style="20" customWidth="1"/>
    <col min="4870" max="4870" width="20" style="20" customWidth="1"/>
    <col min="4871" max="5121" width="8.85546875" style="20"/>
    <col min="5122" max="5122" width="12.28515625" style="20" customWidth="1"/>
    <col min="5123" max="5123" width="16.7109375" style="20" customWidth="1"/>
    <col min="5124" max="5124" width="15.85546875" style="20" customWidth="1"/>
    <col min="5125" max="5125" width="15.7109375" style="20" customWidth="1"/>
    <col min="5126" max="5126" width="20" style="20" customWidth="1"/>
    <col min="5127" max="5377" width="8.85546875" style="20"/>
    <col min="5378" max="5378" width="12.28515625" style="20" customWidth="1"/>
    <col min="5379" max="5379" width="16.7109375" style="20" customWidth="1"/>
    <col min="5380" max="5380" width="15.85546875" style="20" customWidth="1"/>
    <col min="5381" max="5381" width="15.7109375" style="20" customWidth="1"/>
    <col min="5382" max="5382" width="20" style="20" customWidth="1"/>
    <col min="5383" max="5633" width="8.85546875" style="20"/>
    <col min="5634" max="5634" width="12.28515625" style="20" customWidth="1"/>
    <col min="5635" max="5635" width="16.7109375" style="20" customWidth="1"/>
    <col min="5636" max="5636" width="15.85546875" style="20" customWidth="1"/>
    <col min="5637" max="5637" width="15.7109375" style="20" customWidth="1"/>
    <col min="5638" max="5638" width="20" style="20" customWidth="1"/>
    <col min="5639" max="5889" width="8.85546875" style="20"/>
    <col min="5890" max="5890" width="12.28515625" style="20" customWidth="1"/>
    <col min="5891" max="5891" width="16.7109375" style="20" customWidth="1"/>
    <col min="5892" max="5892" width="15.85546875" style="20" customWidth="1"/>
    <col min="5893" max="5893" width="15.7109375" style="20" customWidth="1"/>
    <col min="5894" max="5894" width="20" style="20" customWidth="1"/>
    <col min="5895" max="6145" width="8.85546875" style="20"/>
    <col min="6146" max="6146" width="12.28515625" style="20" customWidth="1"/>
    <col min="6147" max="6147" width="16.7109375" style="20" customWidth="1"/>
    <col min="6148" max="6148" width="15.85546875" style="20" customWidth="1"/>
    <col min="6149" max="6149" width="15.7109375" style="20" customWidth="1"/>
    <col min="6150" max="6150" width="20" style="20" customWidth="1"/>
    <col min="6151" max="6401" width="8.85546875" style="20"/>
    <col min="6402" max="6402" width="12.28515625" style="20" customWidth="1"/>
    <col min="6403" max="6403" width="16.7109375" style="20" customWidth="1"/>
    <col min="6404" max="6404" width="15.85546875" style="20" customWidth="1"/>
    <col min="6405" max="6405" width="15.7109375" style="20" customWidth="1"/>
    <col min="6406" max="6406" width="20" style="20" customWidth="1"/>
    <col min="6407" max="6657" width="8.85546875" style="20"/>
    <col min="6658" max="6658" width="12.28515625" style="20" customWidth="1"/>
    <col min="6659" max="6659" width="16.7109375" style="20" customWidth="1"/>
    <col min="6660" max="6660" width="15.85546875" style="20" customWidth="1"/>
    <col min="6661" max="6661" width="15.7109375" style="20" customWidth="1"/>
    <col min="6662" max="6662" width="20" style="20" customWidth="1"/>
    <col min="6663" max="6913" width="8.85546875" style="20"/>
    <col min="6914" max="6914" width="12.28515625" style="20" customWidth="1"/>
    <col min="6915" max="6915" width="16.7109375" style="20" customWidth="1"/>
    <col min="6916" max="6916" width="15.85546875" style="20" customWidth="1"/>
    <col min="6917" max="6917" width="15.7109375" style="20" customWidth="1"/>
    <col min="6918" max="6918" width="20" style="20" customWidth="1"/>
    <col min="6919" max="7169" width="8.85546875" style="20"/>
    <col min="7170" max="7170" width="12.28515625" style="20" customWidth="1"/>
    <col min="7171" max="7171" width="16.7109375" style="20" customWidth="1"/>
    <col min="7172" max="7172" width="15.85546875" style="20" customWidth="1"/>
    <col min="7173" max="7173" width="15.7109375" style="20" customWidth="1"/>
    <col min="7174" max="7174" width="20" style="20" customWidth="1"/>
    <col min="7175" max="7425" width="8.85546875" style="20"/>
    <col min="7426" max="7426" width="12.28515625" style="20" customWidth="1"/>
    <col min="7427" max="7427" width="16.7109375" style="20" customWidth="1"/>
    <col min="7428" max="7428" width="15.85546875" style="20" customWidth="1"/>
    <col min="7429" max="7429" width="15.7109375" style="20" customWidth="1"/>
    <col min="7430" max="7430" width="20" style="20" customWidth="1"/>
    <col min="7431" max="7681" width="8.85546875" style="20"/>
    <col min="7682" max="7682" width="12.28515625" style="20" customWidth="1"/>
    <col min="7683" max="7683" width="16.7109375" style="20" customWidth="1"/>
    <col min="7684" max="7684" width="15.85546875" style="20" customWidth="1"/>
    <col min="7685" max="7685" width="15.7109375" style="20" customWidth="1"/>
    <col min="7686" max="7686" width="20" style="20" customWidth="1"/>
    <col min="7687" max="7937" width="8.85546875" style="20"/>
    <col min="7938" max="7938" width="12.28515625" style="20" customWidth="1"/>
    <col min="7939" max="7939" width="16.7109375" style="20" customWidth="1"/>
    <col min="7940" max="7940" width="15.85546875" style="20" customWidth="1"/>
    <col min="7941" max="7941" width="15.7109375" style="20" customWidth="1"/>
    <col min="7942" max="7942" width="20" style="20" customWidth="1"/>
    <col min="7943" max="8193" width="8.85546875" style="20"/>
    <col min="8194" max="8194" width="12.28515625" style="20" customWidth="1"/>
    <col min="8195" max="8195" width="16.7109375" style="20" customWidth="1"/>
    <col min="8196" max="8196" width="15.85546875" style="20" customWidth="1"/>
    <col min="8197" max="8197" width="15.7109375" style="20" customWidth="1"/>
    <col min="8198" max="8198" width="20" style="20" customWidth="1"/>
    <col min="8199" max="8449" width="8.85546875" style="20"/>
    <col min="8450" max="8450" width="12.28515625" style="20" customWidth="1"/>
    <col min="8451" max="8451" width="16.7109375" style="20" customWidth="1"/>
    <col min="8452" max="8452" width="15.85546875" style="20" customWidth="1"/>
    <col min="8453" max="8453" width="15.7109375" style="20" customWidth="1"/>
    <col min="8454" max="8454" width="20" style="20" customWidth="1"/>
    <col min="8455" max="8705" width="8.85546875" style="20"/>
    <col min="8706" max="8706" width="12.28515625" style="20" customWidth="1"/>
    <col min="8707" max="8707" width="16.7109375" style="20" customWidth="1"/>
    <col min="8708" max="8708" width="15.85546875" style="20" customWidth="1"/>
    <col min="8709" max="8709" width="15.7109375" style="20" customWidth="1"/>
    <col min="8710" max="8710" width="20" style="20" customWidth="1"/>
    <col min="8711" max="8961" width="8.85546875" style="20"/>
    <col min="8962" max="8962" width="12.28515625" style="20" customWidth="1"/>
    <col min="8963" max="8963" width="16.7109375" style="20" customWidth="1"/>
    <col min="8964" max="8964" width="15.85546875" style="20" customWidth="1"/>
    <col min="8965" max="8965" width="15.7109375" style="20" customWidth="1"/>
    <col min="8966" max="8966" width="20" style="20" customWidth="1"/>
    <col min="8967" max="9217" width="8.85546875" style="20"/>
    <col min="9218" max="9218" width="12.28515625" style="20" customWidth="1"/>
    <col min="9219" max="9219" width="16.7109375" style="20" customWidth="1"/>
    <col min="9220" max="9220" width="15.85546875" style="20" customWidth="1"/>
    <col min="9221" max="9221" width="15.7109375" style="20" customWidth="1"/>
    <col min="9222" max="9222" width="20" style="20" customWidth="1"/>
    <col min="9223" max="9473" width="8.85546875" style="20"/>
    <col min="9474" max="9474" width="12.28515625" style="20" customWidth="1"/>
    <col min="9475" max="9475" width="16.7109375" style="20" customWidth="1"/>
    <col min="9476" max="9476" width="15.85546875" style="20" customWidth="1"/>
    <col min="9477" max="9477" width="15.7109375" style="20" customWidth="1"/>
    <col min="9478" max="9478" width="20" style="20" customWidth="1"/>
    <col min="9479" max="9729" width="8.85546875" style="20"/>
    <col min="9730" max="9730" width="12.28515625" style="20" customWidth="1"/>
    <col min="9731" max="9731" width="16.7109375" style="20" customWidth="1"/>
    <col min="9732" max="9732" width="15.85546875" style="20" customWidth="1"/>
    <col min="9733" max="9733" width="15.7109375" style="20" customWidth="1"/>
    <col min="9734" max="9734" width="20" style="20" customWidth="1"/>
    <col min="9735" max="9985" width="8.85546875" style="20"/>
    <col min="9986" max="9986" width="12.28515625" style="20" customWidth="1"/>
    <col min="9987" max="9987" width="16.7109375" style="20" customWidth="1"/>
    <col min="9988" max="9988" width="15.85546875" style="20" customWidth="1"/>
    <col min="9989" max="9989" width="15.7109375" style="20" customWidth="1"/>
    <col min="9990" max="9990" width="20" style="20" customWidth="1"/>
    <col min="9991" max="10241" width="8.85546875" style="20"/>
    <col min="10242" max="10242" width="12.28515625" style="20" customWidth="1"/>
    <col min="10243" max="10243" width="16.7109375" style="20" customWidth="1"/>
    <col min="10244" max="10244" width="15.85546875" style="20" customWidth="1"/>
    <col min="10245" max="10245" width="15.7109375" style="20" customWidth="1"/>
    <col min="10246" max="10246" width="20" style="20" customWidth="1"/>
    <col min="10247" max="10497" width="8.85546875" style="20"/>
    <col min="10498" max="10498" width="12.28515625" style="20" customWidth="1"/>
    <col min="10499" max="10499" width="16.7109375" style="20" customWidth="1"/>
    <col min="10500" max="10500" width="15.85546875" style="20" customWidth="1"/>
    <col min="10501" max="10501" width="15.7109375" style="20" customWidth="1"/>
    <col min="10502" max="10502" width="20" style="20" customWidth="1"/>
    <col min="10503" max="10753" width="8.85546875" style="20"/>
    <col min="10754" max="10754" width="12.28515625" style="20" customWidth="1"/>
    <col min="10755" max="10755" width="16.7109375" style="20" customWidth="1"/>
    <col min="10756" max="10756" width="15.85546875" style="20" customWidth="1"/>
    <col min="10757" max="10757" width="15.7109375" style="20" customWidth="1"/>
    <col min="10758" max="10758" width="20" style="20" customWidth="1"/>
    <col min="10759" max="11009" width="8.85546875" style="20"/>
    <col min="11010" max="11010" width="12.28515625" style="20" customWidth="1"/>
    <col min="11011" max="11011" width="16.7109375" style="20" customWidth="1"/>
    <col min="11012" max="11012" width="15.85546875" style="20" customWidth="1"/>
    <col min="11013" max="11013" width="15.7109375" style="20" customWidth="1"/>
    <col min="11014" max="11014" width="20" style="20" customWidth="1"/>
    <col min="11015" max="11265" width="8.85546875" style="20"/>
    <col min="11266" max="11266" width="12.28515625" style="20" customWidth="1"/>
    <col min="11267" max="11267" width="16.7109375" style="20" customWidth="1"/>
    <col min="11268" max="11268" width="15.85546875" style="20" customWidth="1"/>
    <col min="11269" max="11269" width="15.7109375" style="20" customWidth="1"/>
    <col min="11270" max="11270" width="20" style="20" customWidth="1"/>
    <col min="11271" max="11521" width="8.85546875" style="20"/>
    <col min="11522" max="11522" width="12.28515625" style="20" customWidth="1"/>
    <col min="11523" max="11523" width="16.7109375" style="20" customWidth="1"/>
    <col min="11524" max="11524" width="15.85546875" style="20" customWidth="1"/>
    <col min="11525" max="11525" width="15.7109375" style="20" customWidth="1"/>
    <col min="11526" max="11526" width="20" style="20" customWidth="1"/>
    <col min="11527" max="11777" width="8.85546875" style="20"/>
    <col min="11778" max="11778" width="12.28515625" style="20" customWidth="1"/>
    <col min="11779" max="11779" width="16.7109375" style="20" customWidth="1"/>
    <col min="11780" max="11780" width="15.85546875" style="20" customWidth="1"/>
    <col min="11781" max="11781" width="15.7109375" style="20" customWidth="1"/>
    <col min="11782" max="11782" width="20" style="20" customWidth="1"/>
    <col min="11783" max="12033" width="8.85546875" style="20"/>
    <col min="12034" max="12034" width="12.28515625" style="20" customWidth="1"/>
    <col min="12035" max="12035" width="16.7109375" style="20" customWidth="1"/>
    <col min="12036" max="12036" width="15.85546875" style="20" customWidth="1"/>
    <col min="12037" max="12037" width="15.7109375" style="20" customWidth="1"/>
    <col min="12038" max="12038" width="20" style="20" customWidth="1"/>
    <col min="12039" max="12289" width="8.85546875" style="20"/>
    <col min="12290" max="12290" width="12.28515625" style="20" customWidth="1"/>
    <col min="12291" max="12291" width="16.7109375" style="20" customWidth="1"/>
    <col min="12292" max="12292" width="15.85546875" style="20" customWidth="1"/>
    <col min="12293" max="12293" width="15.7109375" style="20" customWidth="1"/>
    <col min="12294" max="12294" width="20" style="20" customWidth="1"/>
    <col min="12295" max="12545" width="8.85546875" style="20"/>
    <col min="12546" max="12546" width="12.28515625" style="20" customWidth="1"/>
    <col min="12547" max="12547" width="16.7109375" style="20" customWidth="1"/>
    <col min="12548" max="12548" width="15.85546875" style="20" customWidth="1"/>
    <col min="12549" max="12549" width="15.7109375" style="20" customWidth="1"/>
    <col min="12550" max="12550" width="20" style="20" customWidth="1"/>
    <col min="12551" max="12801" width="8.85546875" style="20"/>
    <col min="12802" max="12802" width="12.28515625" style="20" customWidth="1"/>
    <col min="12803" max="12803" width="16.7109375" style="20" customWidth="1"/>
    <col min="12804" max="12804" width="15.85546875" style="20" customWidth="1"/>
    <col min="12805" max="12805" width="15.7109375" style="20" customWidth="1"/>
    <col min="12806" max="12806" width="20" style="20" customWidth="1"/>
    <col min="12807" max="13057" width="8.85546875" style="20"/>
    <col min="13058" max="13058" width="12.28515625" style="20" customWidth="1"/>
    <col min="13059" max="13059" width="16.7109375" style="20" customWidth="1"/>
    <col min="13060" max="13060" width="15.85546875" style="20" customWidth="1"/>
    <col min="13061" max="13061" width="15.7109375" style="20" customWidth="1"/>
    <col min="13062" max="13062" width="20" style="20" customWidth="1"/>
    <col min="13063" max="13313" width="8.85546875" style="20"/>
    <col min="13314" max="13314" width="12.28515625" style="20" customWidth="1"/>
    <col min="13315" max="13315" width="16.7109375" style="20" customWidth="1"/>
    <col min="13316" max="13316" width="15.85546875" style="20" customWidth="1"/>
    <col min="13317" max="13317" width="15.7109375" style="20" customWidth="1"/>
    <col min="13318" max="13318" width="20" style="20" customWidth="1"/>
    <col min="13319" max="13569" width="8.85546875" style="20"/>
    <col min="13570" max="13570" width="12.28515625" style="20" customWidth="1"/>
    <col min="13571" max="13571" width="16.7109375" style="20" customWidth="1"/>
    <col min="13572" max="13572" width="15.85546875" style="20" customWidth="1"/>
    <col min="13573" max="13573" width="15.7109375" style="20" customWidth="1"/>
    <col min="13574" max="13574" width="20" style="20" customWidth="1"/>
    <col min="13575" max="13825" width="8.85546875" style="20"/>
    <col min="13826" max="13826" width="12.28515625" style="20" customWidth="1"/>
    <col min="13827" max="13827" width="16.7109375" style="20" customWidth="1"/>
    <col min="13828" max="13828" width="15.85546875" style="20" customWidth="1"/>
    <col min="13829" max="13829" width="15.7109375" style="20" customWidth="1"/>
    <col min="13830" max="13830" width="20" style="20" customWidth="1"/>
    <col min="13831" max="14081" width="8.85546875" style="20"/>
    <col min="14082" max="14082" width="12.28515625" style="20" customWidth="1"/>
    <col min="14083" max="14083" width="16.7109375" style="20" customWidth="1"/>
    <col min="14084" max="14084" width="15.85546875" style="20" customWidth="1"/>
    <col min="14085" max="14085" width="15.7109375" style="20" customWidth="1"/>
    <col min="14086" max="14086" width="20" style="20" customWidth="1"/>
    <col min="14087" max="14337" width="8.85546875" style="20"/>
    <col min="14338" max="14338" width="12.28515625" style="20" customWidth="1"/>
    <col min="14339" max="14339" width="16.7109375" style="20" customWidth="1"/>
    <col min="14340" max="14340" width="15.85546875" style="20" customWidth="1"/>
    <col min="14341" max="14341" width="15.7109375" style="20" customWidth="1"/>
    <col min="14342" max="14342" width="20" style="20" customWidth="1"/>
    <col min="14343" max="14593" width="8.85546875" style="20"/>
    <col min="14594" max="14594" width="12.28515625" style="20" customWidth="1"/>
    <col min="14595" max="14595" width="16.7109375" style="20" customWidth="1"/>
    <col min="14596" max="14596" width="15.85546875" style="20" customWidth="1"/>
    <col min="14597" max="14597" width="15.7109375" style="20" customWidth="1"/>
    <col min="14598" max="14598" width="20" style="20" customWidth="1"/>
    <col min="14599" max="14849" width="8.85546875" style="20"/>
    <col min="14850" max="14850" width="12.28515625" style="20" customWidth="1"/>
    <col min="14851" max="14851" width="16.7109375" style="20" customWidth="1"/>
    <col min="14852" max="14852" width="15.85546875" style="20" customWidth="1"/>
    <col min="14853" max="14853" width="15.7109375" style="20" customWidth="1"/>
    <col min="14854" max="14854" width="20" style="20" customWidth="1"/>
    <col min="14855" max="15105" width="8.85546875" style="20"/>
    <col min="15106" max="15106" width="12.28515625" style="20" customWidth="1"/>
    <col min="15107" max="15107" width="16.7109375" style="20" customWidth="1"/>
    <col min="15108" max="15108" width="15.85546875" style="20" customWidth="1"/>
    <col min="15109" max="15109" width="15.7109375" style="20" customWidth="1"/>
    <col min="15110" max="15110" width="20" style="20" customWidth="1"/>
    <col min="15111" max="15361" width="8.85546875" style="20"/>
    <col min="15362" max="15362" width="12.28515625" style="20" customWidth="1"/>
    <col min="15363" max="15363" width="16.7109375" style="20" customWidth="1"/>
    <col min="15364" max="15364" width="15.85546875" style="20" customWidth="1"/>
    <col min="15365" max="15365" width="15.7109375" style="20" customWidth="1"/>
    <col min="15366" max="15366" width="20" style="20" customWidth="1"/>
    <col min="15367" max="15617" width="8.85546875" style="20"/>
    <col min="15618" max="15618" width="12.28515625" style="20" customWidth="1"/>
    <col min="15619" max="15619" width="16.7109375" style="20" customWidth="1"/>
    <col min="15620" max="15620" width="15.85546875" style="20" customWidth="1"/>
    <col min="15621" max="15621" width="15.7109375" style="20" customWidth="1"/>
    <col min="15622" max="15622" width="20" style="20" customWidth="1"/>
    <col min="15623" max="15873" width="8.85546875" style="20"/>
    <col min="15874" max="15874" width="12.28515625" style="20" customWidth="1"/>
    <col min="15875" max="15875" width="16.7109375" style="20" customWidth="1"/>
    <col min="15876" max="15876" width="15.85546875" style="20" customWidth="1"/>
    <col min="15877" max="15877" width="15.7109375" style="20" customWidth="1"/>
    <col min="15878" max="15878" width="20" style="20" customWidth="1"/>
    <col min="15879" max="16129" width="8.85546875" style="20"/>
    <col min="16130" max="16130" width="12.28515625" style="20" customWidth="1"/>
    <col min="16131" max="16131" width="16.7109375" style="20" customWidth="1"/>
    <col min="16132" max="16132" width="15.85546875" style="20" customWidth="1"/>
    <col min="16133" max="16133" width="15.7109375" style="20" customWidth="1"/>
    <col min="16134" max="16134" width="20" style="20" customWidth="1"/>
    <col min="16135" max="16384" width="8.85546875" style="20"/>
  </cols>
  <sheetData>
    <row r="2" spans="1:8" ht="18" customHeight="1" x14ac:dyDescent="0.25">
      <c r="A2" s="131" t="s">
        <v>19</v>
      </c>
      <c r="B2" s="131"/>
      <c r="C2" s="131"/>
      <c r="D2" s="131"/>
      <c r="E2" s="131"/>
      <c r="F2" s="131"/>
    </row>
    <row r="3" spans="1:8" x14ac:dyDescent="0.25">
      <c r="A3" s="132"/>
      <c r="B3" s="132"/>
      <c r="C3" s="132"/>
      <c r="D3" s="132"/>
      <c r="E3" s="132"/>
      <c r="F3" s="132"/>
    </row>
    <row r="4" spans="1:8" ht="29.45" customHeight="1" x14ac:dyDescent="0.25">
      <c r="A4" s="136" t="s">
        <v>0</v>
      </c>
      <c r="B4" s="136" t="s">
        <v>50</v>
      </c>
      <c r="C4" s="136"/>
      <c r="D4" s="133" t="s">
        <v>24</v>
      </c>
      <c r="E4" s="136" t="s">
        <v>51</v>
      </c>
      <c r="F4" s="137" t="s">
        <v>52</v>
      </c>
    </row>
    <row r="5" spans="1:8" ht="25.9" customHeight="1" x14ac:dyDescent="0.25">
      <c r="A5" s="136"/>
      <c r="B5" s="136"/>
      <c r="C5" s="136"/>
      <c r="D5" s="133"/>
      <c r="E5" s="136"/>
      <c r="F5" s="137"/>
    </row>
    <row r="6" spans="1:8" x14ac:dyDescent="0.25">
      <c r="A6" s="82"/>
      <c r="B6" s="82"/>
      <c r="C6" s="82"/>
      <c r="D6" s="82" t="s">
        <v>1</v>
      </c>
      <c r="E6" s="82" t="s">
        <v>2</v>
      </c>
      <c r="F6" s="83" t="s">
        <v>2</v>
      </c>
    </row>
    <row r="7" spans="1:8" x14ac:dyDescent="0.25">
      <c r="A7" s="157">
        <v>44197</v>
      </c>
      <c r="B7" s="24" t="s">
        <v>3</v>
      </c>
      <c r="C7" s="86" t="s">
        <v>190</v>
      </c>
      <c r="D7" s="25">
        <v>1873599</v>
      </c>
      <c r="E7" s="26">
        <v>8668730.3800000008</v>
      </c>
      <c r="F7" s="160">
        <f>SUM(E7:E14)</f>
        <v>8774305.6000000015</v>
      </c>
      <c r="H7" s="80"/>
    </row>
    <row r="8" spans="1:8" x14ac:dyDescent="0.25">
      <c r="A8" s="158"/>
      <c r="B8" s="24" t="s">
        <v>44</v>
      </c>
      <c r="C8" s="86" t="s">
        <v>191</v>
      </c>
      <c r="D8" s="25">
        <v>-2957</v>
      </c>
      <c r="E8" s="26">
        <v>-13681.23</v>
      </c>
      <c r="F8" s="161"/>
      <c r="H8" s="80"/>
    </row>
    <row r="9" spans="1:8" x14ac:dyDescent="0.25">
      <c r="A9" s="158"/>
      <c r="B9" s="24" t="s">
        <v>44</v>
      </c>
      <c r="C9" s="86" t="s">
        <v>194</v>
      </c>
      <c r="D9" s="25">
        <v>1804</v>
      </c>
      <c r="E9" s="26">
        <v>8346.7000000000007</v>
      </c>
      <c r="F9" s="161"/>
      <c r="H9" s="80"/>
    </row>
    <row r="10" spans="1:8" x14ac:dyDescent="0.25">
      <c r="A10" s="158"/>
      <c r="B10" s="24" t="s">
        <v>44</v>
      </c>
      <c r="C10" s="86" t="s">
        <v>198</v>
      </c>
      <c r="D10" s="25">
        <v>-4571</v>
      </c>
      <c r="E10" s="26">
        <v>-21149.01</v>
      </c>
      <c r="F10" s="161"/>
      <c r="H10" s="80"/>
    </row>
    <row r="11" spans="1:8" x14ac:dyDescent="0.25">
      <c r="A11" s="158"/>
      <c r="B11" s="24" t="s">
        <v>44</v>
      </c>
      <c r="C11" s="101" t="s">
        <v>206</v>
      </c>
      <c r="D11" s="25">
        <v>-3484</v>
      </c>
      <c r="E11" s="26">
        <v>-16119.7</v>
      </c>
      <c r="F11" s="161"/>
      <c r="H11" s="80"/>
    </row>
    <row r="12" spans="1:8" x14ac:dyDescent="0.25">
      <c r="A12" s="158"/>
      <c r="B12" s="24" t="s">
        <v>44</v>
      </c>
      <c r="C12" s="101" t="s">
        <v>239</v>
      </c>
      <c r="D12" s="25">
        <v>-56944</v>
      </c>
      <c r="E12" s="26">
        <v>-263467.34999999998</v>
      </c>
      <c r="F12" s="161"/>
      <c r="H12" s="80"/>
    </row>
    <row r="13" spans="1:8" x14ac:dyDescent="0.25">
      <c r="A13" s="158"/>
      <c r="B13" s="24" t="s">
        <v>44</v>
      </c>
      <c r="C13" s="101" t="s">
        <v>241</v>
      </c>
      <c r="D13" s="25">
        <v>-3009</v>
      </c>
      <c r="E13" s="26">
        <v>-13922</v>
      </c>
      <c r="F13" s="161"/>
      <c r="H13" s="80"/>
    </row>
    <row r="14" spans="1:8" x14ac:dyDescent="0.25">
      <c r="A14" s="158"/>
      <c r="B14" s="24" t="s">
        <v>44</v>
      </c>
      <c r="C14" s="101" t="s">
        <v>242</v>
      </c>
      <c r="D14" s="25">
        <v>101850</v>
      </c>
      <c r="E14" s="26">
        <v>425567.81</v>
      </c>
      <c r="F14" s="161"/>
      <c r="H14" s="80"/>
    </row>
    <row r="15" spans="1:8" x14ac:dyDescent="0.25">
      <c r="A15" s="184">
        <v>44228</v>
      </c>
      <c r="B15" s="102" t="s">
        <v>3</v>
      </c>
      <c r="C15" s="103" t="s">
        <v>192</v>
      </c>
      <c r="D15" s="104">
        <v>1443039</v>
      </c>
      <c r="E15" s="105">
        <v>6222151.6399999997</v>
      </c>
      <c r="F15" s="187">
        <f>E15+E16+E17</f>
        <v>6214193.0499999998</v>
      </c>
    </row>
    <row r="16" spans="1:8" x14ac:dyDescent="0.25">
      <c r="A16" s="185"/>
      <c r="B16" s="102" t="s">
        <v>44</v>
      </c>
      <c r="C16" s="103" t="s">
        <v>195</v>
      </c>
      <c r="D16" s="104">
        <v>1871</v>
      </c>
      <c r="E16" s="105">
        <v>6256.53</v>
      </c>
      <c r="F16" s="188"/>
    </row>
    <row r="17" spans="1:6" x14ac:dyDescent="0.25">
      <c r="A17" s="186"/>
      <c r="B17" s="102" t="s">
        <v>44</v>
      </c>
      <c r="C17" s="103" t="s">
        <v>197</v>
      </c>
      <c r="D17" s="104">
        <v>-4251</v>
      </c>
      <c r="E17" s="105">
        <v>-14215.12</v>
      </c>
      <c r="F17" s="189"/>
    </row>
    <row r="18" spans="1:6" x14ac:dyDescent="0.25">
      <c r="A18" s="157">
        <v>44256</v>
      </c>
      <c r="B18" s="24" t="s">
        <v>3</v>
      </c>
      <c r="C18" s="86" t="s">
        <v>196</v>
      </c>
      <c r="D18" s="25">
        <v>1964145</v>
      </c>
      <c r="E18" s="26">
        <v>9045406.2599999998</v>
      </c>
      <c r="F18" s="160">
        <f>E18+E19</f>
        <v>10493881.524863999</v>
      </c>
    </row>
    <row r="19" spans="1:6" x14ac:dyDescent="0.25">
      <c r="A19" s="159"/>
      <c r="B19" s="24" t="s">
        <v>44</v>
      </c>
      <c r="C19" s="86" t="s">
        <v>249</v>
      </c>
      <c r="D19" s="25">
        <v>314526</v>
      </c>
      <c r="E19" s="26">
        <f>D19*3.83772*1.2</f>
        <v>1448475.264864</v>
      </c>
      <c r="F19" s="162"/>
    </row>
    <row r="20" spans="1:6" x14ac:dyDescent="0.25">
      <c r="A20" s="184">
        <v>44287</v>
      </c>
      <c r="B20" s="102" t="s">
        <v>3</v>
      </c>
      <c r="C20" s="103" t="s">
        <v>207</v>
      </c>
      <c r="D20" s="104">
        <v>1249047</v>
      </c>
      <c r="E20" s="105">
        <v>5863761</v>
      </c>
      <c r="F20" s="187">
        <f>E20+E21</f>
        <v>5863761</v>
      </c>
    </row>
    <row r="21" spans="1:6" x14ac:dyDescent="0.25">
      <c r="A21" s="186"/>
      <c r="B21" s="102" t="s">
        <v>44</v>
      </c>
      <c r="C21" s="103"/>
      <c r="D21" s="104"/>
      <c r="E21" s="105"/>
      <c r="F21" s="189"/>
    </row>
    <row r="22" spans="1:6" x14ac:dyDescent="0.25">
      <c r="A22" s="157">
        <v>44317</v>
      </c>
      <c r="B22" s="24" t="s">
        <v>3</v>
      </c>
      <c r="C22" s="87" t="s">
        <v>210</v>
      </c>
      <c r="D22" s="25">
        <v>1102454</v>
      </c>
      <c r="E22" s="26">
        <v>4845541.5199999996</v>
      </c>
      <c r="F22" s="160">
        <f>E22+E23</f>
        <v>4855941.09</v>
      </c>
    </row>
    <row r="23" spans="1:6" x14ac:dyDescent="0.25">
      <c r="A23" s="159"/>
      <c r="B23" s="24" t="s">
        <v>44</v>
      </c>
      <c r="C23" s="87" t="s">
        <v>211</v>
      </c>
      <c r="D23" s="25">
        <v>3484</v>
      </c>
      <c r="E23" s="26">
        <v>10399.57</v>
      </c>
      <c r="F23" s="162"/>
    </row>
    <row r="24" spans="1:6" x14ac:dyDescent="0.25">
      <c r="A24" s="184">
        <v>44348</v>
      </c>
      <c r="B24" s="102" t="s">
        <v>3</v>
      </c>
      <c r="C24" s="103" t="s">
        <v>222</v>
      </c>
      <c r="D24" s="104">
        <v>976822</v>
      </c>
      <c r="E24" s="105">
        <v>4295908.59</v>
      </c>
      <c r="F24" s="187">
        <f>E24+E25</f>
        <v>4295908.59</v>
      </c>
    </row>
    <row r="25" spans="1:6" x14ac:dyDescent="0.25">
      <c r="A25" s="186"/>
      <c r="B25" s="102" t="s">
        <v>44</v>
      </c>
      <c r="C25" s="103"/>
      <c r="D25" s="104"/>
      <c r="E25" s="105"/>
      <c r="F25" s="189"/>
    </row>
    <row r="26" spans="1:6" x14ac:dyDescent="0.25">
      <c r="A26" s="157">
        <v>44378</v>
      </c>
      <c r="B26" s="24" t="s">
        <v>3</v>
      </c>
      <c r="C26" s="24" t="s">
        <v>223</v>
      </c>
      <c r="D26" s="25">
        <v>1020795</v>
      </c>
      <c r="E26" s="26">
        <v>4546150.9800000004</v>
      </c>
      <c r="F26" s="160">
        <f>E26+E27</f>
        <v>4546150.9800000004</v>
      </c>
    </row>
    <row r="27" spans="1:6" x14ac:dyDescent="0.25">
      <c r="A27" s="159"/>
      <c r="B27" s="24" t="s">
        <v>44</v>
      </c>
      <c r="C27" s="24"/>
      <c r="D27" s="25"/>
      <c r="E27" s="26"/>
      <c r="F27" s="162"/>
    </row>
    <row r="28" spans="1:6" x14ac:dyDescent="0.25">
      <c r="A28" s="184">
        <v>44409</v>
      </c>
      <c r="B28" s="102" t="s">
        <v>3</v>
      </c>
      <c r="C28" s="103" t="s">
        <v>225</v>
      </c>
      <c r="D28" s="104">
        <v>1087608</v>
      </c>
      <c r="E28" s="105">
        <v>5111070.2300000004</v>
      </c>
      <c r="F28" s="187">
        <f>E28+E29+E30</f>
        <v>5111070.2300000004</v>
      </c>
    </row>
    <row r="29" spans="1:6" x14ac:dyDescent="0.25">
      <c r="A29" s="185"/>
      <c r="B29" s="102" t="s">
        <v>44</v>
      </c>
      <c r="C29" s="103"/>
      <c r="D29" s="104"/>
      <c r="E29" s="105"/>
      <c r="F29" s="188"/>
    </row>
    <row r="30" spans="1:6" x14ac:dyDescent="0.25">
      <c r="A30" s="186"/>
      <c r="B30" s="102" t="s">
        <v>44</v>
      </c>
      <c r="C30" s="103"/>
      <c r="D30" s="104"/>
      <c r="E30" s="105"/>
      <c r="F30" s="189"/>
    </row>
    <row r="31" spans="1:6" x14ac:dyDescent="0.25">
      <c r="A31" s="157">
        <v>44440</v>
      </c>
      <c r="B31" s="24" t="s">
        <v>3</v>
      </c>
      <c r="C31" s="84" t="s">
        <v>228</v>
      </c>
      <c r="D31" s="25">
        <v>1307125</v>
      </c>
      <c r="E31" s="26">
        <v>6222088.1100000003</v>
      </c>
      <c r="F31" s="160">
        <f>E31+E32</f>
        <v>6222088.1100000003</v>
      </c>
    </row>
    <row r="32" spans="1:6" x14ac:dyDescent="0.25">
      <c r="A32" s="159"/>
      <c r="B32" s="24" t="s">
        <v>44</v>
      </c>
      <c r="C32" s="84"/>
      <c r="D32" s="25"/>
      <c r="E32" s="26"/>
      <c r="F32" s="162"/>
    </row>
    <row r="33" spans="1:6" x14ac:dyDescent="0.25">
      <c r="A33" s="184">
        <v>44470</v>
      </c>
      <c r="B33" s="102" t="s">
        <v>3</v>
      </c>
      <c r="C33" s="103" t="s">
        <v>229</v>
      </c>
      <c r="D33" s="104">
        <v>1891984</v>
      </c>
      <c r="E33" s="105">
        <v>7979374.1799999997</v>
      </c>
      <c r="F33" s="187">
        <f>E33+E34</f>
        <v>7979374.1799999997</v>
      </c>
    </row>
    <row r="34" spans="1:6" x14ac:dyDescent="0.25">
      <c r="A34" s="186"/>
      <c r="B34" s="102" t="s">
        <v>44</v>
      </c>
      <c r="C34" s="103"/>
      <c r="D34" s="104"/>
      <c r="E34" s="105"/>
      <c r="F34" s="189"/>
    </row>
    <row r="35" spans="1:6" x14ac:dyDescent="0.25">
      <c r="A35" s="157">
        <v>44501</v>
      </c>
      <c r="B35" s="24" t="s">
        <v>3</v>
      </c>
      <c r="C35" s="92" t="s">
        <v>230</v>
      </c>
      <c r="D35" s="25">
        <v>1627641</v>
      </c>
      <c r="E35" s="26">
        <v>7508473.71</v>
      </c>
      <c r="F35" s="160">
        <f>E35+E36</f>
        <v>7508473.71</v>
      </c>
    </row>
    <row r="36" spans="1:6" x14ac:dyDescent="0.25">
      <c r="A36" s="159"/>
      <c r="B36" s="24" t="s">
        <v>44</v>
      </c>
      <c r="C36" s="84"/>
      <c r="D36" s="25"/>
      <c r="E36" s="26"/>
      <c r="F36" s="162"/>
    </row>
    <row r="37" spans="1:6" x14ac:dyDescent="0.25">
      <c r="A37" s="184">
        <v>44531</v>
      </c>
      <c r="B37" s="102" t="s">
        <v>3</v>
      </c>
      <c r="C37" s="103" t="s">
        <v>234</v>
      </c>
      <c r="D37" s="104">
        <v>2655465</v>
      </c>
      <c r="E37" s="105">
        <v>10952465.619999999</v>
      </c>
      <c r="F37" s="187">
        <f>E37+E38+E39</f>
        <v>10959554.52</v>
      </c>
    </row>
    <row r="38" spans="1:6" x14ac:dyDescent="0.25">
      <c r="A38" s="185"/>
      <c r="B38" s="102" t="s">
        <v>44</v>
      </c>
      <c r="C38" s="103" t="s">
        <v>240</v>
      </c>
      <c r="D38" s="104">
        <v>2250</v>
      </c>
      <c r="E38" s="105">
        <v>7088.9</v>
      </c>
      <c r="F38" s="188"/>
    </row>
    <row r="39" spans="1:6" x14ac:dyDescent="0.25">
      <c r="A39" s="186"/>
      <c r="B39" s="102"/>
      <c r="C39" s="103"/>
      <c r="D39" s="104"/>
      <c r="E39" s="105"/>
      <c r="F39" s="189"/>
    </row>
    <row r="42" spans="1:6" ht="28.15" customHeight="1" x14ac:dyDescent="0.25">
      <c r="A42" s="133" t="s">
        <v>0</v>
      </c>
      <c r="B42" s="133" t="s">
        <v>187</v>
      </c>
      <c r="C42" s="133"/>
      <c r="D42" s="133" t="s">
        <v>24</v>
      </c>
      <c r="E42" s="133" t="s">
        <v>188</v>
      </c>
      <c r="F42" s="134" t="s">
        <v>189</v>
      </c>
    </row>
    <row r="43" spans="1:6" ht="24" customHeight="1" x14ac:dyDescent="0.25">
      <c r="A43" s="133"/>
      <c r="B43" s="133"/>
      <c r="C43" s="133"/>
      <c r="D43" s="133"/>
      <c r="E43" s="133"/>
      <c r="F43" s="134"/>
    </row>
    <row r="44" spans="1:6" ht="24" customHeight="1" x14ac:dyDescent="0.25">
      <c r="A44" s="85">
        <v>44197</v>
      </c>
      <c r="B44" s="24" t="s">
        <v>3</v>
      </c>
      <c r="C44" s="84" t="s">
        <v>185</v>
      </c>
      <c r="D44" s="25">
        <v>11927</v>
      </c>
      <c r="E44" s="26">
        <v>39419.64</v>
      </c>
      <c r="F44" s="27">
        <f t="shared" ref="F44:F55" si="0">SUM(E44:E44)</f>
        <v>39419.64</v>
      </c>
    </row>
    <row r="45" spans="1:6" ht="31.15" customHeight="1" x14ac:dyDescent="0.25">
      <c r="A45" s="106">
        <v>44228</v>
      </c>
      <c r="B45" s="102" t="s">
        <v>3</v>
      </c>
      <c r="C45" s="103" t="s">
        <v>193</v>
      </c>
      <c r="D45" s="104">
        <v>3498</v>
      </c>
      <c r="E45" s="105">
        <v>11760.67</v>
      </c>
      <c r="F45" s="107">
        <f t="shared" si="0"/>
        <v>11760.67</v>
      </c>
    </row>
    <row r="46" spans="1:6" ht="35.450000000000003" customHeight="1" x14ac:dyDescent="0.25">
      <c r="A46" s="51">
        <v>44256</v>
      </c>
      <c r="B46" s="24" t="s">
        <v>3</v>
      </c>
      <c r="C46" s="84" t="s">
        <v>205</v>
      </c>
      <c r="D46" s="25">
        <v>4363</v>
      </c>
      <c r="E46" s="26">
        <v>14077.32</v>
      </c>
      <c r="F46" s="27">
        <f t="shared" si="0"/>
        <v>14077.32</v>
      </c>
    </row>
    <row r="47" spans="1:6" ht="30" x14ac:dyDescent="0.25">
      <c r="A47" s="106">
        <v>44287</v>
      </c>
      <c r="B47" s="102" t="s">
        <v>3</v>
      </c>
      <c r="C47" s="103" t="s">
        <v>209</v>
      </c>
      <c r="D47" s="104">
        <v>5605</v>
      </c>
      <c r="E47" s="105">
        <v>19556.86</v>
      </c>
      <c r="F47" s="107">
        <f t="shared" si="0"/>
        <v>19556.86</v>
      </c>
    </row>
    <row r="48" spans="1:6" ht="30" x14ac:dyDescent="0.25">
      <c r="A48" s="51">
        <v>44317</v>
      </c>
      <c r="B48" s="24" t="s">
        <v>3</v>
      </c>
      <c r="C48" s="84" t="s">
        <v>208</v>
      </c>
      <c r="D48" s="25">
        <v>2805</v>
      </c>
      <c r="E48" s="26">
        <v>9087.06</v>
      </c>
      <c r="F48" s="27">
        <f t="shared" si="0"/>
        <v>9087.06</v>
      </c>
    </row>
    <row r="49" spans="1:6" ht="30" x14ac:dyDescent="0.25">
      <c r="A49" s="106">
        <v>44348</v>
      </c>
      <c r="B49" s="102" t="s">
        <v>3</v>
      </c>
      <c r="C49" s="103" t="s">
        <v>221</v>
      </c>
      <c r="D49" s="104">
        <v>4442</v>
      </c>
      <c r="E49" s="105">
        <v>16194.61</v>
      </c>
      <c r="F49" s="107">
        <f t="shared" si="0"/>
        <v>16194.61</v>
      </c>
    </row>
    <row r="50" spans="1:6" ht="30" x14ac:dyDescent="0.25">
      <c r="A50" s="51">
        <v>44378</v>
      </c>
      <c r="B50" s="24" t="s">
        <v>3</v>
      </c>
      <c r="C50" s="24" t="s">
        <v>224</v>
      </c>
      <c r="D50" s="25">
        <v>4526</v>
      </c>
      <c r="E50" s="26">
        <v>15751.94</v>
      </c>
      <c r="F50" s="27">
        <f t="shared" si="0"/>
        <v>15751.94</v>
      </c>
    </row>
    <row r="51" spans="1:6" ht="30" x14ac:dyDescent="0.25">
      <c r="A51" s="106">
        <v>44409</v>
      </c>
      <c r="B51" s="102" t="s">
        <v>3</v>
      </c>
      <c r="C51" s="103" t="s">
        <v>227</v>
      </c>
      <c r="D51" s="104">
        <v>2982</v>
      </c>
      <c r="E51" s="105">
        <v>10543.64</v>
      </c>
      <c r="F51" s="107">
        <f t="shared" si="0"/>
        <v>10543.64</v>
      </c>
    </row>
    <row r="52" spans="1:6" ht="30" x14ac:dyDescent="0.25">
      <c r="A52" s="51">
        <v>44440</v>
      </c>
      <c r="B52" s="24" t="s">
        <v>3</v>
      </c>
      <c r="C52" s="91" t="s">
        <v>226</v>
      </c>
      <c r="D52" s="25">
        <v>4085</v>
      </c>
      <c r="E52" s="26">
        <f>D52*3.05073*1.2</f>
        <v>14954.678459999999</v>
      </c>
      <c r="F52" s="27">
        <f t="shared" si="0"/>
        <v>14954.678459999999</v>
      </c>
    </row>
    <row r="53" spans="1:6" ht="30" x14ac:dyDescent="0.25">
      <c r="A53" s="106">
        <v>44470</v>
      </c>
      <c r="B53" s="102" t="s">
        <v>3</v>
      </c>
      <c r="C53" s="103" t="s">
        <v>231</v>
      </c>
      <c r="D53" s="104">
        <v>7022</v>
      </c>
      <c r="E53" s="105">
        <v>23901.73</v>
      </c>
      <c r="F53" s="107">
        <f t="shared" si="0"/>
        <v>23901.73</v>
      </c>
    </row>
    <row r="54" spans="1:6" ht="30" x14ac:dyDescent="0.25">
      <c r="A54" s="51">
        <v>44501</v>
      </c>
      <c r="B54" s="24" t="s">
        <v>3</v>
      </c>
      <c r="C54" s="92" t="s">
        <v>232</v>
      </c>
      <c r="D54" s="25">
        <v>4813</v>
      </c>
      <c r="E54" s="26">
        <f>D54*2.84263*1.2+0.01</f>
        <v>16417.903827999999</v>
      </c>
      <c r="F54" s="27">
        <f>SUM(E54:E54)</f>
        <v>16417.903827999999</v>
      </c>
    </row>
    <row r="55" spans="1:6" ht="30" x14ac:dyDescent="0.25">
      <c r="A55" s="106">
        <v>44531</v>
      </c>
      <c r="B55" s="102" t="s">
        <v>3</v>
      </c>
      <c r="C55" s="103" t="s">
        <v>233</v>
      </c>
      <c r="D55" s="104">
        <v>11542</v>
      </c>
      <c r="E55" s="105">
        <f>D55*2.61951*1.2</f>
        <v>36281.261304</v>
      </c>
      <c r="F55" s="107">
        <f t="shared" si="0"/>
        <v>36281.261304</v>
      </c>
    </row>
  </sheetData>
  <mergeCells count="35">
    <mergeCell ref="A7:A14"/>
    <mergeCell ref="F7:F14"/>
    <mergeCell ref="A15:A17"/>
    <mergeCell ref="F15:F17"/>
    <mergeCell ref="A2:F3"/>
    <mergeCell ref="A4:A5"/>
    <mergeCell ref="B4:C5"/>
    <mergeCell ref="D4:D5"/>
    <mergeCell ref="E4:E5"/>
    <mergeCell ref="F4:F5"/>
    <mergeCell ref="A18:A19"/>
    <mergeCell ref="F18:F19"/>
    <mergeCell ref="A20:A21"/>
    <mergeCell ref="F20:F21"/>
    <mergeCell ref="A22:A23"/>
    <mergeCell ref="F22:F23"/>
    <mergeCell ref="A37:A39"/>
    <mergeCell ref="F37:F39"/>
    <mergeCell ref="A24:A25"/>
    <mergeCell ref="F24:F25"/>
    <mergeCell ref="A26:A27"/>
    <mergeCell ref="F26:F27"/>
    <mergeCell ref="A28:A30"/>
    <mergeCell ref="F28:F30"/>
    <mergeCell ref="A31:A32"/>
    <mergeCell ref="F31:F32"/>
    <mergeCell ref="A33:A34"/>
    <mergeCell ref="F33:F34"/>
    <mergeCell ref="A35:A36"/>
    <mergeCell ref="F35:F36"/>
    <mergeCell ref="A42:A43"/>
    <mergeCell ref="B42:C43"/>
    <mergeCell ref="D42:D43"/>
    <mergeCell ref="E42:E43"/>
    <mergeCell ref="F42:F43"/>
  </mergeCells>
  <pageMargins left="0.7" right="0.7" top="0.75" bottom="0.75" header="0.3" footer="0.3"/>
  <pageSetup paperSize="9" scale="90" fitToHeight="0" orientation="portrait" r:id="rId1"/>
  <rowBreaks count="1" manualBreakCount="1">
    <brk id="41" max="5" man="1"/>
  </rowBreaks>
  <colBreaks count="3" manualBreakCount="3">
    <brk id="247" max="1048575" man="1"/>
    <brk id="13249" max="1048575" man="1"/>
    <brk id="15912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view="pageBreakPreview" zoomScaleNormal="100" zoomScaleSheetLayoutView="100" workbookViewId="0">
      <selection activeCell="E54" sqref="A1:XFD1048576"/>
    </sheetView>
  </sheetViews>
  <sheetFormatPr defaultRowHeight="15" x14ac:dyDescent="0.25"/>
  <cols>
    <col min="1" max="1" width="9.140625" style="20"/>
    <col min="2" max="2" width="12.28515625" style="20" customWidth="1"/>
    <col min="3" max="3" width="19.85546875" style="20" customWidth="1"/>
    <col min="4" max="4" width="15.85546875" style="20" customWidth="1"/>
    <col min="5" max="5" width="18.7109375" style="20" customWidth="1"/>
    <col min="6" max="6" width="22.7109375" style="20" customWidth="1"/>
    <col min="7" max="7" width="7.85546875" style="20" customWidth="1"/>
    <col min="8" max="8" width="10.28515625" style="20" customWidth="1"/>
    <col min="9" max="257" width="9.140625" style="20"/>
    <col min="258" max="258" width="12.28515625" style="20" customWidth="1"/>
    <col min="259" max="259" width="16.7109375" style="20" customWidth="1"/>
    <col min="260" max="260" width="15.85546875" style="20" customWidth="1"/>
    <col min="261" max="261" width="15.7109375" style="20" customWidth="1"/>
    <col min="262" max="262" width="20" style="20" customWidth="1"/>
    <col min="263" max="513" width="9.140625" style="20"/>
    <col min="514" max="514" width="12.28515625" style="20" customWidth="1"/>
    <col min="515" max="515" width="16.7109375" style="20" customWidth="1"/>
    <col min="516" max="516" width="15.85546875" style="20" customWidth="1"/>
    <col min="517" max="517" width="15.7109375" style="20" customWidth="1"/>
    <col min="518" max="518" width="20" style="20" customWidth="1"/>
    <col min="519" max="769" width="9.140625" style="20"/>
    <col min="770" max="770" width="12.28515625" style="20" customWidth="1"/>
    <col min="771" max="771" width="16.7109375" style="20" customWidth="1"/>
    <col min="772" max="772" width="15.85546875" style="20" customWidth="1"/>
    <col min="773" max="773" width="15.7109375" style="20" customWidth="1"/>
    <col min="774" max="774" width="20" style="20" customWidth="1"/>
    <col min="775" max="1025" width="9.140625" style="20"/>
    <col min="1026" max="1026" width="12.28515625" style="20" customWidth="1"/>
    <col min="1027" max="1027" width="16.7109375" style="20" customWidth="1"/>
    <col min="1028" max="1028" width="15.85546875" style="20" customWidth="1"/>
    <col min="1029" max="1029" width="15.7109375" style="20" customWidth="1"/>
    <col min="1030" max="1030" width="20" style="20" customWidth="1"/>
    <col min="1031" max="1281" width="9.140625" style="20"/>
    <col min="1282" max="1282" width="12.28515625" style="20" customWidth="1"/>
    <col min="1283" max="1283" width="16.7109375" style="20" customWidth="1"/>
    <col min="1284" max="1284" width="15.85546875" style="20" customWidth="1"/>
    <col min="1285" max="1285" width="15.7109375" style="20" customWidth="1"/>
    <col min="1286" max="1286" width="20" style="20" customWidth="1"/>
    <col min="1287" max="1537" width="9.140625" style="20"/>
    <col min="1538" max="1538" width="12.28515625" style="20" customWidth="1"/>
    <col min="1539" max="1539" width="16.7109375" style="20" customWidth="1"/>
    <col min="1540" max="1540" width="15.85546875" style="20" customWidth="1"/>
    <col min="1541" max="1541" width="15.7109375" style="20" customWidth="1"/>
    <col min="1542" max="1542" width="20" style="20" customWidth="1"/>
    <col min="1543" max="1793" width="9.140625" style="20"/>
    <col min="1794" max="1794" width="12.28515625" style="20" customWidth="1"/>
    <col min="1795" max="1795" width="16.7109375" style="20" customWidth="1"/>
    <col min="1796" max="1796" width="15.85546875" style="20" customWidth="1"/>
    <col min="1797" max="1797" width="15.7109375" style="20" customWidth="1"/>
    <col min="1798" max="1798" width="20" style="20" customWidth="1"/>
    <col min="1799" max="2049" width="9.140625" style="20"/>
    <col min="2050" max="2050" width="12.28515625" style="20" customWidth="1"/>
    <col min="2051" max="2051" width="16.7109375" style="20" customWidth="1"/>
    <col min="2052" max="2052" width="15.85546875" style="20" customWidth="1"/>
    <col min="2053" max="2053" width="15.7109375" style="20" customWidth="1"/>
    <col min="2054" max="2054" width="20" style="20" customWidth="1"/>
    <col min="2055" max="2305" width="9.140625" style="20"/>
    <col min="2306" max="2306" width="12.28515625" style="20" customWidth="1"/>
    <col min="2307" max="2307" width="16.7109375" style="20" customWidth="1"/>
    <col min="2308" max="2308" width="15.85546875" style="20" customWidth="1"/>
    <col min="2309" max="2309" width="15.7109375" style="20" customWidth="1"/>
    <col min="2310" max="2310" width="20" style="20" customWidth="1"/>
    <col min="2311" max="2561" width="9.140625" style="20"/>
    <col min="2562" max="2562" width="12.28515625" style="20" customWidth="1"/>
    <col min="2563" max="2563" width="16.7109375" style="20" customWidth="1"/>
    <col min="2564" max="2564" width="15.85546875" style="20" customWidth="1"/>
    <col min="2565" max="2565" width="15.7109375" style="20" customWidth="1"/>
    <col min="2566" max="2566" width="20" style="20" customWidth="1"/>
    <col min="2567" max="2817" width="9.140625" style="20"/>
    <col min="2818" max="2818" width="12.28515625" style="20" customWidth="1"/>
    <col min="2819" max="2819" width="16.7109375" style="20" customWidth="1"/>
    <col min="2820" max="2820" width="15.85546875" style="20" customWidth="1"/>
    <col min="2821" max="2821" width="15.7109375" style="20" customWidth="1"/>
    <col min="2822" max="2822" width="20" style="20" customWidth="1"/>
    <col min="2823" max="3073" width="9.140625" style="20"/>
    <col min="3074" max="3074" width="12.28515625" style="20" customWidth="1"/>
    <col min="3075" max="3075" width="16.7109375" style="20" customWidth="1"/>
    <col min="3076" max="3076" width="15.85546875" style="20" customWidth="1"/>
    <col min="3077" max="3077" width="15.7109375" style="20" customWidth="1"/>
    <col min="3078" max="3078" width="20" style="20" customWidth="1"/>
    <col min="3079" max="3329" width="9.140625" style="20"/>
    <col min="3330" max="3330" width="12.28515625" style="20" customWidth="1"/>
    <col min="3331" max="3331" width="16.7109375" style="20" customWidth="1"/>
    <col min="3332" max="3332" width="15.85546875" style="20" customWidth="1"/>
    <col min="3333" max="3333" width="15.7109375" style="20" customWidth="1"/>
    <col min="3334" max="3334" width="20" style="20" customWidth="1"/>
    <col min="3335" max="3585" width="9.140625" style="20"/>
    <col min="3586" max="3586" width="12.28515625" style="20" customWidth="1"/>
    <col min="3587" max="3587" width="16.7109375" style="20" customWidth="1"/>
    <col min="3588" max="3588" width="15.85546875" style="20" customWidth="1"/>
    <col min="3589" max="3589" width="15.7109375" style="20" customWidth="1"/>
    <col min="3590" max="3590" width="20" style="20" customWidth="1"/>
    <col min="3591" max="3841" width="9.140625" style="20"/>
    <col min="3842" max="3842" width="12.28515625" style="20" customWidth="1"/>
    <col min="3843" max="3843" width="16.7109375" style="20" customWidth="1"/>
    <col min="3844" max="3844" width="15.85546875" style="20" customWidth="1"/>
    <col min="3845" max="3845" width="15.7109375" style="20" customWidth="1"/>
    <col min="3846" max="3846" width="20" style="20" customWidth="1"/>
    <col min="3847" max="4097" width="9.140625" style="20"/>
    <col min="4098" max="4098" width="12.28515625" style="20" customWidth="1"/>
    <col min="4099" max="4099" width="16.7109375" style="20" customWidth="1"/>
    <col min="4100" max="4100" width="15.85546875" style="20" customWidth="1"/>
    <col min="4101" max="4101" width="15.7109375" style="20" customWidth="1"/>
    <col min="4102" max="4102" width="20" style="20" customWidth="1"/>
    <col min="4103" max="4353" width="9.140625" style="20"/>
    <col min="4354" max="4354" width="12.28515625" style="20" customWidth="1"/>
    <col min="4355" max="4355" width="16.7109375" style="20" customWidth="1"/>
    <col min="4356" max="4356" width="15.85546875" style="20" customWidth="1"/>
    <col min="4357" max="4357" width="15.7109375" style="20" customWidth="1"/>
    <col min="4358" max="4358" width="20" style="20" customWidth="1"/>
    <col min="4359" max="4609" width="9.140625" style="20"/>
    <col min="4610" max="4610" width="12.28515625" style="20" customWidth="1"/>
    <col min="4611" max="4611" width="16.7109375" style="20" customWidth="1"/>
    <col min="4612" max="4612" width="15.85546875" style="20" customWidth="1"/>
    <col min="4613" max="4613" width="15.7109375" style="20" customWidth="1"/>
    <col min="4614" max="4614" width="20" style="20" customWidth="1"/>
    <col min="4615" max="4865" width="9.140625" style="20"/>
    <col min="4866" max="4866" width="12.28515625" style="20" customWidth="1"/>
    <col min="4867" max="4867" width="16.7109375" style="20" customWidth="1"/>
    <col min="4868" max="4868" width="15.85546875" style="20" customWidth="1"/>
    <col min="4869" max="4869" width="15.7109375" style="20" customWidth="1"/>
    <col min="4870" max="4870" width="20" style="20" customWidth="1"/>
    <col min="4871" max="5121" width="9.140625" style="20"/>
    <col min="5122" max="5122" width="12.28515625" style="20" customWidth="1"/>
    <col min="5123" max="5123" width="16.7109375" style="20" customWidth="1"/>
    <col min="5124" max="5124" width="15.85546875" style="20" customWidth="1"/>
    <col min="5125" max="5125" width="15.7109375" style="20" customWidth="1"/>
    <col min="5126" max="5126" width="20" style="20" customWidth="1"/>
    <col min="5127" max="5377" width="9.140625" style="20"/>
    <col min="5378" max="5378" width="12.28515625" style="20" customWidth="1"/>
    <col min="5379" max="5379" width="16.7109375" style="20" customWidth="1"/>
    <col min="5380" max="5380" width="15.85546875" style="20" customWidth="1"/>
    <col min="5381" max="5381" width="15.7109375" style="20" customWidth="1"/>
    <col min="5382" max="5382" width="20" style="20" customWidth="1"/>
    <col min="5383" max="5633" width="9.140625" style="20"/>
    <col min="5634" max="5634" width="12.28515625" style="20" customWidth="1"/>
    <col min="5635" max="5635" width="16.7109375" style="20" customWidth="1"/>
    <col min="5636" max="5636" width="15.85546875" style="20" customWidth="1"/>
    <col min="5637" max="5637" width="15.7109375" style="20" customWidth="1"/>
    <col min="5638" max="5638" width="20" style="20" customWidth="1"/>
    <col min="5639" max="5889" width="9.140625" style="20"/>
    <col min="5890" max="5890" width="12.28515625" style="20" customWidth="1"/>
    <col min="5891" max="5891" width="16.7109375" style="20" customWidth="1"/>
    <col min="5892" max="5892" width="15.85546875" style="20" customWidth="1"/>
    <col min="5893" max="5893" width="15.7109375" style="20" customWidth="1"/>
    <col min="5894" max="5894" width="20" style="20" customWidth="1"/>
    <col min="5895" max="6145" width="9.140625" style="20"/>
    <col min="6146" max="6146" width="12.28515625" style="20" customWidth="1"/>
    <col min="6147" max="6147" width="16.7109375" style="20" customWidth="1"/>
    <col min="6148" max="6148" width="15.85546875" style="20" customWidth="1"/>
    <col min="6149" max="6149" width="15.7109375" style="20" customWidth="1"/>
    <col min="6150" max="6150" width="20" style="20" customWidth="1"/>
    <col min="6151" max="6401" width="9.140625" style="20"/>
    <col min="6402" max="6402" width="12.28515625" style="20" customWidth="1"/>
    <col min="6403" max="6403" width="16.7109375" style="20" customWidth="1"/>
    <col min="6404" max="6404" width="15.85546875" style="20" customWidth="1"/>
    <col min="6405" max="6405" width="15.7109375" style="20" customWidth="1"/>
    <col min="6406" max="6406" width="20" style="20" customWidth="1"/>
    <col min="6407" max="6657" width="9.140625" style="20"/>
    <col min="6658" max="6658" width="12.28515625" style="20" customWidth="1"/>
    <col min="6659" max="6659" width="16.7109375" style="20" customWidth="1"/>
    <col min="6660" max="6660" width="15.85546875" style="20" customWidth="1"/>
    <col min="6661" max="6661" width="15.7109375" style="20" customWidth="1"/>
    <col min="6662" max="6662" width="20" style="20" customWidth="1"/>
    <col min="6663" max="6913" width="9.140625" style="20"/>
    <col min="6914" max="6914" width="12.28515625" style="20" customWidth="1"/>
    <col min="6915" max="6915" width="16.7109375" style="20" customWidth="1"/>
    <col min="6916" max="6916" width="15.85546875" style="20" customWidth="1"/>
    <col min="6917" max="6917" width="15.7109375" style="20" customWidth="1"/>
    <col min="6918" max="6918" width="20" style="20" customWidth="1"/>
    <col min="6919" max="7169" width="9.140625" style="20"/>
    <col min="7170" max="7170" width="12.28515625" style="20" customWidth="1"/>
    <col min="7171" max="7171" width="16.7109375" style="20" customWidth="1"/>
    <col min="7172" max="7172" width="15.85546875" style="20" customWidth="1"/>
    <col min="7173" max="7173" width="15.7109375" style="20" customWidth="1"/>
    <col min="7174" max="7174" width="20" style="20" customWidth="1"/>
    <col min="7175" max="7425" width="9.140625" style="20"/>
    <col min="7426" max="7426" width="12.28515625" style="20" customWidth="1"/>
    <col min="7427" max="7427" width="16.7109375" style="20" customWidth="1"/>
    <col min="7428" max="7428" width="15.85546875" style="20" customWidth="1"/>
    <col min="7429" max="7429" width="15.7109375" style="20" customWidth="1"/>
    <col min="7430" max="7430" width="20" style="20" customWidth="1"/>
    <col min="7431" max="7681" width="9.140625" style="20"/>
    <col min="7682" max="7682" width="12.28515625" style="20" customWidth="1"/>
    <col min="7683" max="7683" width="16.7109375" style="20" customWidth="1"/>
    <col min="7684" max="7684" width="15.85546875" style="20" customWidth="1"/>
    <col min="7685" max="7685" width="15.7109375" style="20" customWidth="1"/>
    <col min="7686" max="7686" width="20" style="20" customWidth="1"/>
    <col min="7687" max="7937" width="9.140625" style="20"/>
    <col min="7938" max="7938" width="12.28515625" style="20" customWidth="1"/>
    <col min="7939" max="7939" width="16.7109375" style="20" customWidth="1"/>
    <col min="7940" max="7940" width="15.85546875" style="20" customWidth="1"/>
    <col min="7941" max="7941" width="15.7109375" style="20" customWidth="1"/>
    <col min="7942" max="7942" width="20" style="20" customWidth="1"/>
    <col min="7943" max="8193" width="9.140625" style="20"/>
    <col min="8194" max="8194" width="12.28515625" style="20" customWidth="1"/>
    <col min="8195" max="8195" width="16.7109375" style="20" customWidth="1"/>
    <col min="8196" max="8196" width="15.85546875" style="20" customWidth="1"/>
    <col min="8197" max="8197" width="15.7109375" style="20" customWidth="1"/>
    <col min="8198" max="8198" width="20" style="20" customWidth="1"/>
    <col min="8199" max="8449" width="9.140625" style="20"/>
    <col min="8450" max="8450" width="12.28515625" style="20" customWidth="1"/>
    <col min="8451" max="8451" width="16.7109375" style="20" customWidth="1"/>
    <col min="8452" max="8452" width="15.85546875" style="20" customWidth="1"/>
    <col min="8453" max="8453" width="15.7109375" style="20" customWidth="1"/>
    <col min="8454" max="8454" width="20" style="20" customWidth="1"/>
    <col min="8455" max="8705" width="9.140625" style="20"/>
    <col min="8706" max="8706" width="12.28515625" style="20" customWidth="1"/>
    <col min="8707" max="8707" width="16.7109375" style="20" customWidth="1"/>
    <col min="8708" max="8708" width="15.85546875" style="20" customWidth="1"/>
    <col min="8709" max="8709" width="15.7109375" style="20" customWidth="1"/>
    <col min="8710" max="8710" width="20" style="20" customWidth="1"/>
    <col min="8711" max="8961" width="9.140625" style="20"/>
    <col min="8962" max="8962" width="12.28515625" style="20" customWidth="1"/>
    <col min="8963" max="8963" width="16.7109375" style="20" customWidth="1"/>
    <col min="8964" max="8964" width="15.85546875" style="20" customWidth="1"/>
    <col min="8965" max="8965" width="15.7109375" style="20" customWidth="1"/>
    <col min="8966" max="8966" width="20" style="20" customWidth="1"/>
    <col min="8967" max="9217" width="9.140625" style="20"/>
    <col min="9218" max="9218" width="12.28515625" style="20" customWidth="1"/>
    <col min="9219" max="9219" width="16.7109375" style="20" customWidth="1"/>
    <col min="9220" max="9220" width="15.85546875" style="20" customWidth="1"/>
    <col min="9221" max="9221" width="15.7109375" style="20" customWidth="1"/>
    <col min="9222" max="9222" width="20" style="20" customWidth="1"/>
    <col min="9223" max="9473" width="9.140625" style="20"/>
    <col min="9474" max="9474" width="12.28515625" style="20" customWidth="1"/>
    <col min="9475" max="9475" width="16.7109375" style="20" customWidth="1"/>
    <col min="9476" max="9476" width="15.85546875" style="20" customWidth="1"/>
    <col min="9477" max="9477" width="15.7109375" style="20" customWidth="1"/>
    <col min="9478" max="9478" width="20" style="20" customWidth="1"/>
    <col min="9479" max="9729" width="9.140625" style="20"/>
    <col min="9730" max="9730" width="12.28515625" style="20" customWidth="1"/>
    <col min="9731" max="9731" width="16.7109375" style="20" customWidth="1"/>
    <col min="9732" max="9732" width="15.85546875" style="20" customWidth="1"/>
    <col min="9733" max="9733" width="15.7109375" style="20" customWidth="1"/>
    <col min="9734" max="9734" width="20" style="20" customWidth="1"/>
    <col min="9735" max="9985" width="9.140625" style="20"/>
    <col min="9986" max="9986" width="12.28515625" style="20" customWidth="1"/>
    <col min="9987" max="9987" width="16.7109375" style="20" customWidth="1"/>
    <col min="9988" max="9988" width="15.85546875" style="20" customWidth="1"/>
    <col min="9989" max="9989" width="15.7109375" style="20" customWidth="1"/>
    <col min="9990" max="9990" width="20" style="20" customWidth="1"/>
    <col min="9991" max="10241" width="9.140625" style="20"/>
    <col min="10242" max="10242" width="12.28515625" style="20" customWidth="1"/>
    <col min="10243" max="10243" width="16.7109375" style="20" customWidth="1"/>
    <col min="10244" max="10244" width="15.85546875" style="20" customWidth="1"/>
    <col min="10245" max="10245" width="15.7109375" style="20" customWidth="1"/>
    <col min="10246" max="10246" width="20" style="20" customWidth="1"/>
    <col min="10247" max="10497" width="9.140625" style="20"/>
    <col min="10498" max="10498" width="12.28515625" style="20" customWidth="1"/>
    <col min="10499" max="10499" width="16.7109375" style="20" customWidth="1"/>
    <col min="10500" max="10500" width="15.85546875" style="20" customWidth="1"/>
    <col min="10501" max="10501" width="15.7109375" style="20" customWidth="1"/>
    <col min="10502" max="10502" width="20" style="20" customWidth="1"/>
    <col min="10503" max="10753" width="9.140625" style="20"/>
    <col min="10754" max="10754" width="12.28515625" style="20" customWidth="1"/>
    <col min="10755" max="10755" width="16.7109375" style="20" customWidth="1"/>
    <col min="10756" max="10756" width="15.85546875" style="20" customWidth="1"/>
    <col min="10757" max="10757" width="15.7109375" style="20" customWidth="1"/>
    <col min="10758" max="10758" width="20" style="20" customWidth="1"/>
    <col min="10759" max="11009" width="9.140625" style="20"/>
    <col min="11010" max="11010" width="12.28515625" style="20" customWidth="1"/>
    <col min="11011" max="11011" width="16.7109375" style="20" customWidth="1"/>
    <col min="11012" max="11012" width="15.85546875" style="20" customWidth="1"/>
    <col min="11013" max="11013" width="15.7109375" style="20" customWidth="1"/>
    <col min="11014" max="11014" width="20" style="20" customWidth="1"/>
    <col min="11015" max="11265" width="9.140625" style="20"/>
    <col min="11266" max="11266" width="12.28515625" style="20" customWidth="1"/>
    <col min="11267" max="11267" width="16.7109375" style="20" customWidth="1"/>
    <col min="11268" max="11268" width="15.85546875" style="20" customWidth="1"/>
    <col min="11269" max="11269" width="15.7109375" style="20" customWidth="1"/>
    <col min="11270" max="11270" width="20" style="20" customWidth="1"/>
    <col min="11271" max="11521" width="9.140625" style="20"/>
    <col min="11522" max="11522" width="12.28515625" style="20" customWidth="1"/>
    <col min="11523" max="11523" width="16.7109375" style="20" customWidth="1"/>
    <col min="11524" max="11524" width="15.85546875" style="20" customWidth="1"/>
    <col min="11525" max="11525" width="15.7109375" style="20" customWidth="1"/>
    <col min="11526" max="11526" width="20" style="20" customWidth="1"/>
    <col min="11527" max="11777" width="9.140625" style="20"/>
    <col min="11778" max="11778" width="12.28515625" style="20" customWidth="1"/>
    <col min="11779" max="11779" width="16.7109375" style="20" customWidth="1"/>
    <col min="11780" max="11780" width="15.85546875" style="20" customWidth="1"/>
    <col min="11781" max="11781" width="15.7109375" style="20" customWidth="1"/>
    <col min="11782" max="11782" width="20" style="20" customWidth="1"/>
    <col min="11783" max="12033" width="9.140625" style="20"/>
    <col min="12034" max="12034" width="12.28515625" style="20" customWidth="1"/>
    <col min="12035" max="12035" width="16.7109375" style="20" customWidth="1"/>
    <col min="12036" max="12036" width="15.85546875" style="20" customWidth="1"/>
    <col min="12037" max="12037" width="15.7109375" style="20" customWidth="1"/>
    <col min="12038" max="12038" width="20" style="20" customWidth="1"/>
    <col min="12039" max="12289" width="9.140625" style="20"/>
    <col min="12290" max="12290" width="12.28515625" style="20" customWidth="1"/>
    <col min="12291" max="12291" width="16.7109375" style="20" customWidth="1"/>
    <col min="12292" max="12292" width="15.85546875" style="20" customWidth="1"/>
    <col min="12293" max="12293" width="15.7109375" style="20" customWidth="1"/>
    <col min="12294" max="12294" width="20" style="20" customWidth="1"/>
    <col min="12295" max="12545" width="9.140625" style="20"/>
    <col min="12546" max="12546" width="12.28515625" style="20" customWidth="1"/>
    <col min="12547" max="12547" width="16.7109375" style="20" customWidth="1"/>
    <col min="12548" max="12548" width="15.85546875" style="20" customWidth="1"/>
    <col min="12549" max="12549" width="15.7109375" style="20" customWidth="1"/>
    <col min="12550" max="12550" width="20" style="20" customWidth="1"/>
    <col min="12551" max="12801" width="9.140625" style="20"/>
    <col min="12802" max="12802" width="12.28515625" style="20" customWidth="1"/>
    <col min="12803" max="12803" width="16.7109375" style="20" customWidth="1"/>
    <col min="12804" max="12804" width="15.85546875" style="20" customWidth="1"/>
    <col min="12805" max="12805" width="15.7109375" style="20" customWidth="1"/>
    <col min="12806" max="12806" width="20" style="20" customWidth="1"/>
    <col min="12807" max="13057" width="9.140625" style="20"/>
    <col min="13058" max="13058" width="12.28515625" style="20" customWidth="1"/>
    <col min="13059" max="13059" width="16.7109375" style="20" customWidth="1"/>
    <col min="13060" max="13060" width="15.85546875" style="20" customWidth="1"/>
    <col min="13061" max="13061" width="15.7109375" style="20" customWidth="1"/>
    <col min="13062" max="13062" width="20" style="20" customWidth="1"/>
    <col min="13063" max="13313" width="9.140625" style="20"/>
    <col min="13314" max="13314" width="12.28515625" style="20" customWidth="1"/>
    <col min="13315" max="13315" width="16.7109375" style="20" customWidth="1"/>
    <col min="13316" max="13316" width="15.85546875" style="20" customWidth="1"/>
    <col min="13317" max="13317" width="15.7109375" style="20" customWidth="1"/>
    <col min="13318" max="13318" width="20" style="20" customWidth="1"/>
    <col min="13319" max="13569" width="9.140625" style="20"/>
    <col min="13570" max="13570" width="12.28515625" style="20" customWidth="1"/>
    <col min="13571" max="13571" width="16.7109375" style="20" customWidth="1"/>
    <col min="13572" max="13572" width="15.85546875" style="20" customWidth="1"/>
    <col min="13573" max="13573" width="15.7109375" style="20" customWidth="1"/>
    <col min="13574" max="13574" width="20" style="20" customWidth="1"/>
    <col min="13575" max="13825" width="9.140625" style="20"/>
    <col min="13826" max="13826" width="12.28515625" style="20" customWidth="1"/>
    <col min="13827" max="13827" width="16.7109375" style="20" customWidth="1"/>
    <col min="13828" max="13828" width="15.85546875" style="20" customWidth="1"/>
    <col min="13829" max="13829" width="15.7109375" style="20" customWidth="1"/>
    <col min="13830" max="13830" width="20" style="20" customWidth="1"/>
    <col min="13831" max="14081" width="9.140625" style="20"/>
    <col min="14082" max="14082" width="12.28515625" style="20" customWidth="1"/>
    <col min="14083" max="14083" width="16.7109375" style="20" customWidth="1"/>
    <col min="14084" max="14084" width="15.85546875" style="20" customWidth="1"/>
    <col min="14085" max="14085" width="15.7109375" style="20" customWidth="1"/>
    <col min="14086" max="14086" width="20" style="20" customWidth="1"/>
    <col min="14087" max="14337" width="9.140625" style="20"/>
    <col min="14338" max="14338" width="12.28515625" style="20" customWidth="1"/>
    <col min="14339" max="14339" width="16.7109375" style="20" customWidth="1"/>
    <col min="14340" max="14340" width="15.85546875" style="20" customWidth="1"/>
    <col min="14341" max="14341" width="15.7109375" style="20" customWidth="1"/>
    <col min="14342" max="14342" width="20" style="20" customWidth="1"/>
    <col min="14343" max="14593" width="9.140625" style="20"/>
    <col min="14594" max="14594" width="12.28515625" style="20" customWidth="1"/>
    <col min="14595" max="14595" width="16.7109375" style="20" customWidth="1"/>
    <col min="14596" max="14596" width="15.85546875" style="20" customWidth="1"/>
    <col min="14597" max="14597" width="15.7109375" style="20" customWidth="1"/>
    <col min="14598" max="14598" width="20" style="20" customWidth="1"/>
    <col min="14599" max="14849" width="9.140625" style="20"/>
    <col min="14850" max="14850" width="12.28515625" style="20" customWidth="1"/>
    <col min="14851" max="14851" width="16.7109375" style="20" customWidth="1"/>
    <col min="14852" max="14852" width="15.85546875" style="20" customWidth="1"/>
    <col min="14853" max="14853" width="15.7109375" style="20" customWidth="1"/>
    <col min="14854" max="14854" width="20" style="20" customWidth="1"/>
    <col min="14855" max="15105" width="9.140625" style="20"/>
    <col min="15106" max="15106" width="12.28515625" style="20" customWidth="1"/>
    <col min="15107" max="15107" width="16.7109375" style="20" customWidth="1"/>
    <col min="15108" max="15108" width="15.85546875" style="20" customWidth="1"/>
    <col min="15109" max="15109" width="15.7109375" style="20" customWidth="1"/>
    <col min="15110" max="15110" width="20" style="20" customWidth="1"/>
    <col min="15111" max="15361" width="9.140625" style="20"/>
    <col min="15362" max="15362" width="12.28515625" style="20" customWidth="1"/>
    <col min="15363" max="15363" width="16.7109375" style="20" customWidth="1"/>
    <col min="15364" max="15364" width="15.85546875" style="20" customWidth="1"/>
    <col min="15365" max="15365" width="15.7109375" style="20" customWidth="1"/>
    <col min="15366" max="15366" width="20" style="20" customWidth="1"/>
    <col min="15367" max="15617" width="9.140625" style="20"/>
    <col min="15618" max="15618" width="12.28515625" style="20" customWidth="1"/>
    <col min="15619" max="15619" width="16.7109375" style="20" customWidth="1"/>
    <col min="15620" max="15620" width="15.85546875" style="20" customWidth="1"/>
    <col min="15621" max="15621" width="15.7109375" style="20" customWidth="1"/>
    <col min="15622" max="15622" width="20" style="20" customWidth="1"/>
    <col min="15623" max="15873" width="9.140625" style="20"/>
    <col min="15874" max="15874" width="12.28515625" style="20" customWidth="1"/>
    <col min="15875" max="15875" width="16.7109375" style="20" customWidth="1"/>
    <col min="15876" max="15876" width="15.85546875" style="20" customWidth="1"/>
    <col min="15877" max="15877" width="15.7109375" style="20" customWidth="1"/>
    <col min="15878" max="15878" width="20" style="20" customWidth="1"/>
    <col min="15879" max="16129" width="9.140625" style="20"/>
    <col min="16130" max="16130" width="12.28515625" style="20" customWidth="1"/>
    <col min="16131" max="16131" width="16.7109375" style="20" customWidth="1"/>
    <col min="16132" max="16132" width="15.85546875" style="20" customWidth="1"/>
    <col min="16133" max="16133" width="15.7109375" style="20" customWidth="1"/>
    <col min="16134" max="16134" width="20" style="20" customWidth="1"/>
    <col min="16135" max="16384" width="9.140625" style="20"/>
  </cols>
  <sheetData>
    <row r="2" spans="1:8" ht="18" customHeight="1" x14ac:dyDescent="0.25">
      <c r="A2" s="131" t="s">
        <v>19</v>
      </c>
      <c r="B2" s="131"/>
      <c r="C2" s="131"/>
      <c r="D2" s="131"/>
      <c r="E2" s="131"/>
      <c r="F2" s="131"/>
    </row>
    <row r="3" spans="1:8" x14ac:dyDescent="0.25">
      <c r="A3" s="132"/>
      <c r="B3" s="132"/>
      <c r="C3" s="132"/>
      <c r="D3" s="132"/>
      <c r="E3" s="132"/>
      <c r="F3" s="132"/>
    </row>
    <row r="4" spans="1:8" ht="29.45" customHeight="1" x14ac:dyDescent="0.25">
      <c r="A4" s="136" t="s">
        <v>0</v>
      </c>
      <c r="B4" s="136" t="s">
        <v>50</v>
      </c>
      <c r="C4" s="136"/>
      <c r="D4" s="133" t="s">
        <v>24</v>
      </c>
      <c r="E4" s="136" t="s">
        <v>51</v>
      </c>
      <c r="F4" s="137" t="s">
        <v>52</v>
      </c>
    </row>
    <row r="5" spans="1:8" ht="25.9" customHeight="1" x14ac:dyDescent="0.25">
      <c r="A5" s="136"/>
      <c r="B5" s="136"/>
      <c r="C5" s="136"/>
      <c r="D5" s="133"/>
      <c r="E5" s="136"/>
      <c r="F5" s="137"/>
    </row>
    <row r="6" spans="1:8" x14ac:dyDescent="0.25">
      <c r="A6" s="93"/>
      <c r="B6" s="93"/>
      <c r="C6" s="93"/>
      <c r="D6" s="93" t="s">
        <v>1</v>
      </c>
      <c r="E6" s="93" t="s">
        <v>2</v>
      </c>
      <c r="F6" s="94" t="s">
        <v>2</v>
      </c>
    </row>
    <row r="7" spans="1:8" x14ac:dyDescent="0.25">
      <c r="A7" s="157">
        <v>44562</v>
      </c>
      <c r="B7" s="24" t="s">
        <v>3</v>
      </c>
      <c r="C7" s="95" t="s">
        <v>236</v>
      </c>
      <c r="D7" s="25">
        <v>1893034</v>
      </c>
      <c r="E7" s="26">
        <f>162834*2.63318*1.2+1730200*3.80531*1.2</f>
        <v>8415262.3129439987</v>
      </c>
      <c r="F7" s="190">
        <f>SUM(E7:E11)</f>
        <v>8411021.8298719991</v>
      </c>
      <c r="H7" s="80"/>
    </row>
    <row r="8" spans="1:8" x14ac:dyDescent="0.25">
      <c r="A8" s="158"/>
      <c r="B8" s="24" t="s">
        <v>245</v>
      </c>
      <c r="C8" s="95" t="s">
        <v>246</v>
      </c>
      <c r="D8" s="25">
        <v>-2232</v>
      </c>
      <c r="E8" s="26">
        <f>D8*2.63318*1.2</f>
        <v>-7052.709311999999</v>
      </c>
      <c r="F8" s="192"/>
      <c r="H8" s="80"/>
    </row>
    <row r="9" spans="1:8" x14ac:dyDescent="0.25">
      <c r="A9" s="158"/>
      <c r="B9" s="24" t="s">
        <v>44</v>
      </c>
      <c r="C9" s="95" t="s">
        <v>254</v>
      </c>
      <c r="D9" s="25">
        <v>890</v>
      </c>
      <c r="E9" s="26">
        <f>D9*2.63318*1.2-0.01</f>
        <v>2812.2262399999995</v>
      </c>
      <c r="F9" s="192"/>
      <c r="H9" s="80"/>
    </row>
    <row r="10" spans="1:8" x14ac:dyDescent="0.25">
      <c r="A10" s="158"/>
      <c r="B10" s="24"/>
      <c r="C10" s="95"/>
      <c r="D10" s="25"/>
      <c r="E10" s="26"/>
      <c r="F10" s="192"/>
      <c r="H10" s="80"/>
    </row>
    <row r="11" spans="1:8" x14ac:dyDescent="0.25">
      <c r="A11" s="159"/>
      <c r="B11" s="24"/>
      <c r="C11" s="95"/>
      <c r="D11" s="25"/>
      <c r="E11" s="26"/>
      <c r="F11" s="191"/>
      <c r="H11" s="81"/>
    </row>
    <row r="12" spans="1:8" x14ac:dyDescent="0.25">
      <c r="A12" s="157">
        <v>44593</v>
      </c>
      <c r="B12" s="24" t="s">
        <v>3</v>
      </c>
      <c r="C12" s="95" t="s">
        <v>235</v>
      </c>
      <c r="D12" s="25">
        <v>818139</v>
      </c>
      <c r="E12" s="26">
        <f>D12*4.07834*1.2</f>
        <v>4003978.8111119997</v>
      </c>
      <c r="F12" s="190">
        <f>SUM(E12:E14)</f>
        <v>4155291.7604559995</v>
      </c>
    </row>
    <row r="13" spans="1:8" x14ac:dyDescent="0.25">
      <c r="A13" s="158"/>
      <c r="B13" s="24" t="s">
        <v>245</v>
      </c>
      <c r="C13" s="110" t="s">
        <v>247</v>
      </c>
      <c r="D13" s="25">
        <v>-2016</v>
      </c>
      <c r="E13" s="26">
        <f>D13*4.07834*1.2+0.01</f>
        <v>-9866.3101279999973</v>
      </c>
      <c r="F13" s="192"/>
    </row>
    <row r="14" spans="1:8" ht="30" x14ac:dyDescent="0.25">
      <c r="A14" s="159"/>
      <c r="B14" s="24" t="s">
        <v>245</v>
      </c>
      <c r="C14" s="123" t="s">
        <v>269</v>
      </c>
      <c r="D14" s="25">
        <v>32934</v>
      </c>
      <c r="E14" s="26">
        <f>D14*4.07834*1.2</f>
        <v>161179.25947199998</v>
      </c>
      <c r="F14" s="191"/>
    </row>
    <row r="15" spans="1:8" x14ac:dyDescent="0.25">
      <c r="A15" s="157">
        <v>44621</v>
      </c>
      <c r="B15" s="24" t="s">
        <v>3</v>
      </c>
      <c r="C15" s="95" t="s">
        <v>243</v>
      </c>
      <c r="D15" s="25">
        <v>1833700</v>
      </c>
      <c r="E15" s="26">
        <f>D15*3.74193*1.2</f>
        <v>8233892.4491999997</v>
      </c>
      <c r="F15" s="190">
        <f>SUM(E15:E17)</f>
        <v>9332229.0908799991</v>
      </c>
    </row>
    <row r="16" spans="1:8" x14ac:dyDescent="0.25">
      <c r="A16" s="193"/>
      <c r="B16" s="24" t="s">
        <v>3</v>
      </c>
      <c r="C16" s="108" t="s">
        <v>243</v>
      </c>
      <c r="D16" s="25">
        <v>358400</v>
      </c>
      <c r="E16" s="26">
        <f>D16*2.5698*1.2</f>
        <v>1105219.5839999998</v>
      </c>
      <c r="F16" s="192"/>
    </row>
    <row r="17" spans="1:6" x14ac:dyDescent="0.25">
      <c r="A17" s="194"/>
      <c r="B17" s="24" t="s">
        <v>245</v>
      </c>
      <c r="C17" s="110" t="s">
        <v>248</v>
      </c>
      <c r="D17" s="25">
        <v>-2232</v>
      </c>
      <c r="E17" s="26">
        <f>D17*2.5698*1.2+0.01</f>
        <v>-6882.9423199999992</v>
      </c>
      <c r="F17" s="194"/>
    </row>
    <row r="18" spans="1:6" ht="30" x14ac:dyDescent="0.25">
      <c r="A18" s="157">
        <v>44652</v>
      </c>
      <c r="B18" s="24" t="s">
        <v>3</v>
      </c>
      <c r="C18" s="95" t="s">
        <v>250</v>
      </c>
      <c r="D18" s="25">
        <f>1158000+157720</f>
        <v>1315720</v>
      </c>
      <c r="E18" s="26">
        <f>(1158000*3.97151+157720*2.79938)*1.2</f>
        <v>6048632.1523200003</v>
      </c>
      <c r="F18" s="190">
        <f>E18+E19</f>
        <v>6048632.1523200003</v>
      </c>
    </row>
    <row r="19" spans="1:6" x14ac:dyDescent="0.25">
      <c r="A19" s="159"/>
      <c r="B19" s="24"/>
      <c r="C19" s="95"/>
      <c r="D19" s="25"/>
      <c r="E19" s="26"/>
      <c r="F19" s="191"/>
    </row>
    <row r="20" spans="1:6" ht="30" x14ac:dyDescent="0.25">
      <c r="A20" s="157">
        <v>44682</v>
      </c>
      <c r="B20" s="24" t="s">
        <v>3</v>
      </c>
      <c r="C20" s="95" t="s">
        <v>253</v>
      </c>
      <c r="D20" s="25">
        <v>1581323</v>
      </c>
      <c r="E20" s="26">
        <f>1040700*3.92726*1.2+540623*2.75513*1.2+0.01</f>
        <v>6691903.3635879997</v>
      </c>
      <c r="F20" s="190">
        <f>E20</f>
        <v>6691903.3635879997</v>
      </c>
    </row>
    <row r="21" spans="1:6" x14ac:dyDescent="0.25">
      <c r="A21" s="159"/>
      <c r="B21" s="24"/>
      <c r="C21" s="95"/>
      <c r="D21" s="25"/>
      <c r="E21" s="26"/>
      <c r="F21" s="191"/>
    </row>
    <row r="22" spans="1:6" ht="30" x14ac:dyDescent="0.25">
      <c r="A22" s="157">
        <v>44713</v>
      </c>
      <c r="B22" s="24" t="s">
        <v>3</v>
      </c>
      <c r="C22" s="95" t="s">
        <v>255</v>
      </c>
      <c r="D22" s="25">
        <v>369901</v>
      </c>
      <c r="E22" s="26">
        <f>D22*4.16614*1.2</f>
        <v>1849271.222568</v>
      </c>
      <c r="F22" s="190">
        <f>E22</f>
        <v>1849271.222568</v>
      </c>
    </row>
    <row r="23" spans="1:6" x14ac:dyDescent="0.25">
      <c r="A23" s="159"/>
      <c r="B23" s="24"/>
      <c r="C23" s="95"/>
      <c r="D23" s="25"/>
      <c r="E23" s="26"/>
      <c r="F23" s="191"/>
    </row>
    <row r="24" spans="1:6" ht="30" x14ac:dyDescent="0.25">
      <c r="A24" s="157">
        <v>44743</v>
      </c>
      <c r="B24" s="24" t="s">
        <v>3</v>
      </c>
      <c r="C24" s="114" t="s">
        <v>257</v>
      </c>
      <c r="D24" s="25">
        <v>983567</v>
      </c>
      <c r="E24" s="26">
        <f>862000*4.22332*1.2+121567*3.07789*1.2</f>
        <v>4817606.0323560005</v>
      </c>
      <c r="F24" s="190">
        <f>E24</f>
        <v>4817606.0323560005</v>
      </c>
    </row>
    <row r="25" spans="1:6" x14ac:dyDescent="0.25">
      <c r="A25" s="159"/>
      <c r="B25" s="24"/>
      <c r="C25" s="114"/>
      <c r="D25" s="25"/>
      <c r="E25" s="26"/>
      <c r="F25" s="191"/>
    </row>
    <row r="26" spans="1:6" ht="30" x14ac:dyDescent="0.25">
      <c r="A26" s="157">
        <v>44774</v>
      </c>
      <c r="B26" s="24" t="s">
        <v>3</v>
      </c>
      <c r="C26" s="116" t="s">
        <v>259</v>
      </c>
      <c r="D26" s="25">
        <v>997911</v>
      </c>
      <c r="E26" s="26">
        <f>987600*4.05318*1.2+10311*2.90775*1.2</f>
        <v>4839482.8539000005</v>
      </c>
      <c r="F26" s="190">
        <f>E26+E27</f>
        <v>4834217.5002000006</v>
      </c>
    </row>
    <row r="27" spans="1:6" ht="30" x14ac:dyDescent="0.25">
      <c r="A27" s="158"/>
      <c r="B27" s="24" t="s">
        <v>245</v>
      </c>
      <c r="C27" s="118" t="s">
        <v>260</v>
      </c>
      <c r="D27" s="25">
        <v>-1509</v>
      </c>
      <c r="E27" s="26">
        <f>D27*2.90775*1.2</f>
        <v>-5265.3536999999997</v>
      </c>
      <c r="F27" s="192"/>
    </row>
    <row r="28" spans="1:6" x14ac:dyDescent="0.25">
      <c r="A28" s="159"/>
      <c r="B28" s="24"/>
      <c r="C28" s="95"/>
      <c r="D28" s="25"/>
      <c r="E28" s="26"/>
      <c r="F28" s="191"/>
    </row>
    <row r="29" spans="1:6" ht="30" x14ac:dyDescent="0.25">
      <c r="A29" s="157">
        <v>44805</v>
      </c>
      <c r="B29" s="24" t="s">
        <v>3</v>
      </c>
      <c r="C29" s="119" t="s">
        <v>262</v>
      </c>
      <c r="D29" s="25">
        <v>1249894</v>
      </c>
      <c r="E29" s="26">
        <f>(111594*2.93384+1138300*4.07927)*1.2</f>
        <v>5964998.3783520004</v>
      </c>
      <c r="F29" s="190">
        <f>E29+E30</f>
        <v>5891628.9076320007</v>
      </c>
    </row>
    <row r="30" spans="1:6" ht="30" x14ac:dyDescent="0.25">
      <c r="A30" s="159"/>
      <c r="B30" s="24" t="s">
        <v>245</v>
      </c>
      <c r="C30" s="119" t="s">
        <v>263</v>
      </c>
      <c r="D30" s="25">
        <v>-20840</v>
      </c>
      <c r="E30" s="26">
        <f>D30*2.93384*1.2</f>
        <v>-73369.470719999998</v>
      </c>
      <c r="F30" s="191"/>
    </row>
    <row r="31" spans="1:6" ht="30" x14ac:dyDescent="0.25">
      <c r="A31" s="157">
        <v>44835</v>
      </c>
      <c r="B31" s="24" t="s">
        <v>3</v>
      </c>
      <c r="C31" s="95" t="s">
        <v>265</v>
      </c>
      <c r="D31" s="25">
        <v>1634738</v>
      </c>
      <c r="E31" s="26">
        <f>259938*2.69014*1.2+1374800*3.83557*1.2</f>
        <v>7166893.4967839997</v>
      </c>
      <c r="F31" s="190">
        <f>E31+E32</f>
        <v>7166893.4967839997</v>
      </c>
    </row>
    <row r="32" spans="1:6" x14ac:dyDescent="0.25">
      <c r="A32" s="159"/>
      <c r="B32" s="24"/>
      <c r="C32" s="95"/>
      <c r="D32" s="25"/>
      <c r="E32" s="26"/>
      <c r="F32" s="191"/>
    </row>
    <row r="33" spans="1:6" ht="30" x14ac:dyDescent="0.25">
      <c r="A33" s="157">
        <v>44866</v>
      </c>
      <c r="B33" s="24" t="s">
        <v>3</v>
      </c>
      <c r="C33" s="95" t="s">
        <v>267</v>
      </c>
      <c r="D33" s="25">
        <v>1521517</v>
      </c>
      <c r="E33" s="26">
        <f>D33*3.82086*1.2</f>
        <v>6976204.1335439999</v>
      </c>
      <c r="F33" s="190">
        <f>E33+E34</f>
        <v>6990103.9886400001</v>
      </c>
    </row>
    <row r="34" spans="1:6" ht="30" x14ac:dyDescent="0.25">
      <c r="A34" s="159"/>
      <c r="B34" s="24" t="s">
        <v>245</v>
      </c>
      <c r="C34" s="123" t="s">
        <v>270</v>
      </c>
      <c r="D34" s="25">
        <v>3823</v>
      </c>
      <c r="E34" s="26">
        <f>1183*3.82086*1.2+2640*2.67543*1.2</f>
        <v>13899.855095999999</v>
      </c>
      <c r="F34" s="191"/>
    </row>
    <row r="35" spans="1:6" ht="30" x14ac:dyDescent="0.25">
      <c r="A35" s="157">
        <v>44896</v>
      </c>
      <c r="B35" s="24" t="s">
        <v>3</v>
      </c>
      <c r="C35" s="95" t="s">
        <v>271</v>
      </c>
      <c r="D35" s="25">
        <v>1906100</v>
      </c>
      <c r="E35" s="26">
        <f>D35*4.43407*1.2</f>
        <v>10142136.9924</v>
      </c>
      <c r="F35" s="190">
        <f>E35+E36+E37</f>
        <v>11724256.156992</v>
      </c>
    </row>
    <row r="36" spans="1:6" ht="30" x14ac:dyDescent="0.25">
      <c r="A36" s="158"/>
      <c r="B36" s="24" t="s">
        <v>3</v>
      </c>
      <c r="C36" s="125" t="s">
        <v>271</v>
      </c>
      <c r="D36" s="25">
        <v>491185</v>
      </c>
      <c r="E36" s="26">
        <f>D36*2.75186*1.2</f>
        <v>1622006.82492</v>
      </c>
      <c r="F36" s="192"/>
    </row>
    <row r="37" spans="1:6" ht="30" x14ac:dyDescent="0.25">
      <c r="A37" s="159"/>
      <c r="B37" s="24" t="s">
        <v>245</v>
      </c>
      <c r="C37" s="125" t="s">
        <v>272</v>
      </c>
      <c r="D37" s="25">
        <v>-12079</v>
      </c>
      <c r="E37" s="26">
        <f>D37*2.75186*1.2</f>
        <v>-39887.660328000005</v>
      </c>
      <c r="F37" s="191"/>
    </row>
    <row r="40" spans="1:6" ht="28.15" customHeight="1" x14ac:dyDescent="0.25">
      <c r="A40" s="133" t="s">
        <v>0</v>
      </c>
      <c r="B40" s="133" t="s">
        <v>187</v>
      </c>
      <c r="C40" s="133"/>
      <c r="D40" s="133" t="s">
        <v>24</v>
      </c>
      <c r="E40" s="133" t="s">
        <v>188</v>
      </c>
      <c r="F40" s="134" t="s">
        <v>189</v>
      </c>
    </row>
    <row r="41" spans="1:6" ht="24" customHeight="1" x14ac:dyDescent="0.25">
      <c r="A41" s="133"/>
      <c r="B41" s="133"/>
      <c r="C41" s="133"/>
      <c r="D41" s="133"/>
      <c r="E41" s="133"/>
      <c r="F41" s="134"/>
    </row>
    <row r="42" spans="1:6" ht="33.75" customHeight="1" x14ac:dyDescent="0.25">
      <c r="A42" s="96">
        <v>44562</v>
      </c>
      <c r="B42" s="24" t="s">
        <v>3</v>
      </c>
      <c r="C42" s="95" t="s">
        <v>238</v>
      </c>
      <c r="D42" s="25">
        <v>5315</v>
      </c>
      <c r="E42" s="26">
        <f>D42*2.77451*1.2</f>
        <v>17695.824779999999</v>
      </c>
      <c r="F42" s="27">
        <f t="shared" ref="F42:F47" si="0">SUM(E42:E42)</f>
        <v>17695.824779999999</v>
      </c>
    </row>
    <row r="43" spans="1:6" ht="31.15" customHeight="1" x14ac:dyDescent="0.25">
      <c r="A43" s="98">
        <v>44593</v>
      </c>
      <c r="B43" s="24" t="s">
        <v>3</v>
      </c>
      <c r="C43" s="97" t="s">
        <v>237</v>
      </c>
      <c r="D43" s="25">
        <v>7232</v>
      </c>
      <c r="E43" s="26">
        <f>D43*3.0217*1.2</f>
        <v>26223.521280000001</v>
      </c>
      <c r="F43" s="27">
        <f t="shared" si="0"/>
        <v>26223.521280000001</v>
      </c>
    </row>
    <row r="44" spans="1:6" ht="35.450000000000003" customHeight="1" x14ac:dyDescent="0.25">
      <c r="A44" s="100">
        <v>44621</v>
      </c>
      <c r="B44" s="24" t="s">
        <v>3</v>
      </c>
      <c r="C44" s="99" t="s">
        <v>244</v>
      </c>
      <c r="D44" s="25">
        <v>4828</v>
      </c>
      <c r="E44" s="26">
        <f>D44*2.69274*1.2</f>
        <v>15600.658464</v>
      </c>
      <c r="F44" s="27">
        <f t="shared" si="0"/>
        <v>15600.658464</v>
      </c>
    </row>
    <row r="45" spans="1:6" ht="30" x14ac:dyDescent="0.25">
      <c r="A45" s="109">
        <v>44652</v>
      </c>
      <c r="B45" s="24" t="s">
        <v>3</v>
      </c>
      <c r="C45" s="108" t="s">
        <v>251</v>
      </c>
      <c r="D45" s="25">
        <v>8669</v>
      </c>
      <c r="E45" s="26">
        <f>D45*2.94104*1.2</f>
        <v>30595.050912000002</v>
      </c>
      <c r="F45" s="27">
        <f t="shared" si="0"/>
        <v>30595.050912000002</v>
      </c>
    </row>
    <row r="46" spans="1:6" ht="30" x14ac:dyDescent="0.25">
      <c r="A46" s="112">
        <v>44682</v>
      </c>
      <c r="B46" s="24" t="s">
        <v>3</v>
      </c>
      <c r="C46" s="111" t="s">
        <v>252</v>
      </c>
      <c r="D46" s="25">
        <v>3101</v>
      </c>
      <c r="E46" s="26">
        <f>D46*2.84315*1.2</f>
        <v>10579.92978</v>
      </c>
      <c r="F46" s="27">
        <f t="shared" si="0"/>
        <v>10579.92978</v>
      </c>
    </row>
    <row r="47" spans="1:6" ht="30" x14ac:dyDescent="0.25">
      <c r="A47" s="113">
        <v>44713</v>
      </c>
      <c r="B47" s="24" t="s">
        <v>3</v>
      </c>
      <c r="C47" s="95" t="s">
        <v>256</v>
      </c>
      <c r="D47" s="25">
        <v>2824</v>
      </c>
      <c r="E47" s="26">
        <f>D47*3.11454*1.2</f>
        <v>10554.553152</v>
      </c>
      <c r="F47" s="27">
        <f t="shared" si="0"/>
        <v>10554.553152</v>
      </c>
    </row>
    <row r="48" spans="1:6" ht="30" x14ac:dyDescent="0.25">
      <c r="A48" s="115">
        <v>44743</v>
      </c>
      <c r="B48" s="24" t="s">
        <v>3</v>
      </c>
      <c r="C48" s="114" t="s">
        <v>258</v>
      </c>
      <c r="D48" s="25">
        <v>4756</v>
      </c>
      <c r="E48" s="26">
        <f>D48*3.19884*1.2</f>
        <v>18256.419647999999</v>
      </c>
      <c r="F48" s="27">
        <f t="shared" ref="F48:F49" si="1">SUM(E48:E48)</f>
        <v>18256.419647999999</v>
      </c>
    </row>
    <row r="49" spans="1:6" ht="30" x14ac:dyDescent="0.25">
      <c r="A49" s="117">
        <v>44774</v>
      </c>
      <c r="B49" s="24" t="s">
        <v>3</v>
      </c>
      <c r="C49" s="95" t="s">
        <v>261</v>
      </c>
      <c r="D49" s="25">
        <v>6674</v>
      </c>
      <c r="E49" s="26">
        <f>D49*3.04323*1.2</f>
        <v>24372.620423999997</v>
      </c>
      <c r="F49" s="27">
        <f t="shared" si="1"/>
        <v>24372.620423999997</v>
      </c>
    </row>
    <row r="50" spans="1:6" ht="30" x14ac:dyDescent="0.25">
      <c r="A50" s="120">
        <v>44805</v>
      </c>
      <c r="B50" s="24" t="s">
        <v>3</v>
      </c>
      <c r="C50" s="119" t="s">
        <v>264</v>
      </c>
      <c r="D50" s="25">
        <v>6958</v>
      </c>
      <c r="E50" s="26">
        <f>D50*3.06471*1.2</f>
        <v>25589.102616</v>
      </c>
      <c r="F50" s="27">
        <f>SUM(E50:E50)</f>
        <v>25589.102616</v>
      </c>
    </row>
    <row r="51" spans="1:6" ht="30" x14ac:dyDescent="0.25">
      <c r="A51" s="120">
        <v>44835</v>
      </c>
      <c r="B51" s="24" t="s">
        <v>3</v>
      </c>
      <c r="C51" s="95" t="s">
        <v>266</v>
      </c>
      <c r="D51" s="25">
        <v>6838</v>
      </c>
      <c r="E51" s="26">
        <f>D51*2.90463*1.2</f>
        <v>23834.231928000001</v>
      </c>
      <c r="F51" s="27">
        <f>E51</f>
        <v>23834.231928000001</v>
      </c>
    </row>
    <row r="52" spans="1:6" ht="30" x14ac:dyDescent="0.25">
      <c r="A52" s="122">
        <v>44866</v>
      </c>
      <c r="B52" s="24" t="s">
        <v>3</v>
      </c>
      <c r="C52" s="121" t="s">
        <v>268</v>
      </c>
      <c r="D52" s="25">
        <v>7817</v>
      </c>
      <c r="E52" s="26">
        <f>D52*2.85173*1.2-0.01</f>
        <v>26750.358091999999</v>
      </c>
      <c r="F52" s="27">
        <f>E52</f>
        <v>26750.358091999999</v>
      </c>
    </row>
    <row r="53" spans="1:6" ht="30" x14ac:dyDescent="0.25">
      <c r="A53" s="124">
        <v>44896</v>
      </c>
      <c r="B53" s="24" t="s">
        <v>3</v>
      </c>
      <c r="C53" s="123" t="s">
        <v>273</v>
      </c>
      <c r="D53" s="25">
        <v>11631</v>
      </c>
      <c r="E53" s="26">
        <f>D53*3.07304*1.2+0.01</f>
        <v>42891.043888</v>
      </c>
      <c r="F53" s="27">
        <f>E53</f>
        <v>42891.043888</v>
      </c>
    </row>
  </sheetData>
  <mergeCells count="35">
    <mergeCell ref="A2:F3"/>
    <mergeCell ref="A4:A5"/>
    <mergeCell ref="B4:C5"/>
    <mergeCell ref="D4:D5"/>
    <mergeCell ref="E4:E5"/>
    <mergeCell ref="F4:F5"/>
    <mergeCell ref="A7:A11"/>
    <mergeCell ref="F7:F11"/>
    <mergeCell ref="A12:A14"/>
    <mergeCell ref="F12:F14"/>
    <mergeCell ref="A15:A17"/>
    <mergeCell ref="F15:F17"/>
    <mergeCell ref="A18:A19"/>
    <mergeCell ref="F18:F19"/>
    <mergeCell ref="A20:A21"/>
    <mergeCell ref="F20:F21"/>
    <mergeCell ref="A22:A23"/>
    <mergeCell ref="F22:F23"/>
    <mergeCell ref="A24:A25"/>
    <mergeCell ref="F24:F25"/>
    <mergeCell ref="A26:A28"/>
    <mergeCell ref="F26:F28"/>
    <mergeCell ref="A29:A30"/>
    <mergeCell ref="F29:F30"/>
    <mergeCell ref="A31:A32"/>
    <mergeCell ref="F31:F32"/>
    <mergeCell ref="A33:A34"/>
    <mergeCell ref="F33:F34"/>
    <mergeCell ref="A35:A37"/>
    <mergeCell ref="F35:F37"/>
    <mergeCell ref="A40:A41"/>
    <mergeCell ref="B40:C41"/>
    <mergeCell ref="D40:D41"/>
    <mergeCell ref="E40:E41"/>
    <mergeCell ref="F40:F41"/>
  </mergeCells>
  <pageMargins left="0.7" right="0.7" top="0.75" bottom="0.75" header="0.3" footer="0.3"/>
  <pageSetup paperSize="9" scale="88" orientation="portrait" r:id="rId1"/>
  <rowBreaks count="1" manualBreakCount="1">
    <brk id="38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topLeftCell="A13" workbookViewId="0">
      <selection activeCell="E26" sqref="E26"/>
    </sheetView>
  </sheetViews>
  <sheetFormatPr defaultRowHeight="15" x14ac:dyDescent="0.25"/>
  <cols>
    <col min="1" max="1" width="9.140625" style="20"/>
    <col min="2" max="2" width="12.28515625" style="20" customWidth="1"/>
    <col min="3" max="3" width="19.85546875" style="20" customWidth="1"/>
    <col min="4" max="4" width="15.85546875" style="20" customWidth="1"/>
    <col min="5" max="5" width="18.7109375" style="20" customWidth="1"/>
    <col min="6" max="6" width="22.7109375" style="20" customWidth="1"/>
    <col min="7" max="7" width="7.85546875" style="20" customWidth="1"/>
    <col min="8" max="8" width="10.28515625" style="20" customWidth="1"/>
    <col min="9" max="257" width="9.140625" style="20"/>
    <col min="258" max="258" width="12.28515625" style="20" customWidth="1"/>
    <col min="259" max="259" width="16.7109375" style="20" customWidth="1"/>
    <col min="260" max="260" width="15.85546875" style="20" customWidth="1"/>
    <col min="261" max="261" width="15.7109375" style="20" customWidth="1"/>
    <col min="262" max="262" width="20" style="20" customWidth="1"/>
    <col min="263" max="513" width="9.140625" style="20"/>
    <col min="514" max="514" width="12.28515625" style="20" customWidth="1"/>
    <col min="515" max="515" width="16.7109375" style="20" customWidth="1"/>
    <col min="516" max="516" width="15.85546875" style="20" customWidth="1"/>
    <col min="517" max="517" width="15.7109375" style="20" customWidth="1"/>
    <col min="518" max="518" width="20" style="20" customWidth="1"/>
    <col min="519" max="769" width="9.140625" style="20"/>
    <col min="770" max="770" width="12.28515625" style="20" customWidth="1"/>
    <col min="771" max="771" width="16.7109375" style="20" customWidth="1"/>
    <col min="772" max="772" width="15.85546875" style="20" customWidth="1"/>
    <col min="773" max="773" width="15.7109375" style="20" customWidth="1"/>
    <col min="774" max="774" width="20" style="20" customWidth="1"/>
    <col min="775" max="1025" width="9.140625" style="20"/>
    <col min="1026" max="1026" width="12.28515625" style="20" customWidth="1"/>
    <col min="1027" max="1027" width="16.7109375" style="20" customWidth="1"/>
    <col min="1028" max="1028" width="15.85546875" style="20" customWidth="1"/>
    <col min="1029" max="1029" width="15.7109375" style="20" customWidth="1"/>
    <col min="1030" max="1030" width="20" style="20" customWidth="1"/>
    <col min="1031" max="1281" width="9.140625" style="20"/>
    <col min="1282" max="1282" width="12.28515625" style="20" customWidth="1"/>
    <col min="1283" max="1283" width="16.7109375" style="20" customWidth="1"/>
    <col min="1284" max="1284" width="15.85546875" style="20" customWidth="1"/>
    <col min="1285" max="1285" width="15.7109375" style="20" customWidth="1"/>
    <col min="1286" max="1286" width="20" style="20" customWidth="1"/>
    <col min="1287" max="1537" width="9.140625" style="20"/>
    <col min="1538" max="1538" width="12.28515625" style="20" customWidth="1"/>
    <col min="1539" max="1539" width="16.7109375" style="20" customWidth="1"/>
    <col min="1540" max="1540" width="15.85546875" style="20" customWidth="1"/>
    <col min="1541" max="1541" width="15.7109375" style="20" customWidth="1"/>
    <col min="1542" max="1542" width="20" style="20" customWidth="1"/>
    <col min="1543" max="1793" width="9.140625" style="20"/>
    <col min="1794" max="1794" width="12.28515625" style="20" customWidth="1"/>
    <col min="1795" max="1795" width="16.7109375" style="20" customWidth="1"/>
    <col min="1796" max="1796" width="15.85546875" style="20" customWidth="1"/>
    <col min="1797" max="1797" width="15.7109375" style="20" customWidth="1"/>
    <col min="1798" max="1798" width="20" style="20" customWidth="1"/>
    <col min="1799" max="2049" width="9.140625" style="20"/>
    <col min="2050" max="2050" width="12.28515625" style="20" customWidth="1"/>
    <col min="2051" max="2051" width="16.7109375" style="20" customWidth="1"/>
    <col min="2052" max="2052" width="15.85546875" style="20" customWidth="1"/>
    <col min="2053" max="2053" width="15.7109375" style="20" customWidth="1"/>
    <col min="2054" max="2054" width="20" style="20" customWidth="1"/>
    <col min="2055" max="2305" width="9.140625" style="20"/>
    <col min="2306" max="2306" width="12.28515625" style="20" customWidth="1"/>
    <col min="2307" max="2307" width="16.7109375" style="20" customWidth="1"/>
    <col min="2308" max="2308" width="15.85546875" style="20" customWidth="1"/>
    <col min="2309" max="2309" width="15.7109375" style="20" customWidth="1"/>
    <col min="2310" max="2310" width="20" style="20" customWidth="1"/>
    <col min="2311" max="2561" width="9.140625" style="20"/>
    <col min="2562" max="2562" width="12.28515625" style="20" customWidth="1"/>
    <col min="2563" max="2563" width="16.7109375" style="20" customWidth="1"/>
    <col min="2564" max="2564" width="15.85546875" style="20" customWidth="1"/>
    <col min="2565" max="2565" width="15.7109375" style="20" customWidth="1"/>
    <col min="2566" max="2566" width="20" style="20" customWidth="1"/>
    <col min="2567" max="2817" width="9.140625" style="20"/>
    <col min="2818" max="2818" width="12.28515625" style="20" customWidth="1"/>
    <col min="2819" max="2819" width="16.7109375" style="20" customWidth="1"/>
    <col min="2820" max="2820" width="15.85546875" style="20" customWidth="1"/>
    <col min="2821" max="2821" width="15.7109375" style="20" customWidth="1"/>
    <col min="2822" max="2822" width="20" style="20" customWidth="1"/>
    <col min="2823" max="3073" width="9.140625" style="20"/>
    <col min="3074" max="3074" width="12.28515625" style="20" customWidth="1"/>
    <col min="3075" max="3075" width="16.7109375" style="20" customWidth="1"/>
    <col min="3076" max="3076" width="15.85546875" style="20" customWidth="1"/>
    <col min="3077" max="3077" width="15.7109375" style="20" customWidth="1"/>
    <col min="3078" max="3078" width="20" style="20" customWidth="1"/>
    <col min="3079" max="3329" width="9.140625" style="20"/>
    <col min="3330" max="3330" width="12.28515625" style="20" customWidth="1"/>
    <col min="3331" max="3331" width="16.7109375" style="20" customWidth="1"/>
    <col min="3332" max="3332" width="15.85546875" style="20" customWidth="1"/>
    <col min="3333" max="3333" width="15.7109375" style="20" customWidth="1"/>
    <col min="3334" max="3334" width="20" style="20" customWidth="1"/>
    <col min="3335" max="3585" width="9.140625" style="20"/>
    <col min="3586" max="3586" width="12.28515625" style="20" customWidth="1"/>
    <col min="3587" max="3587" width="16.7109375" style="20" customWidth="1"/>
    <col min="3588" max="3588" width="15.85546875" style="20" customWidth="1"/>
    <col min="3589" max="3589" width="15.7109375" style="20" customWidth="1"/>
    <col min="3590" max="3590" width="20" style="20" customWidth="1"/>
    <col min="3591" max="3841" width="9.140625" style="20"/>
    <col min="3842" max="3842" width="12.28515625" style="20" customWidth="1"/>
    <col min="3843" max="3843" width="16.7109375" style="20" customWidth="1"/>
    <col min="3844" max="3844" width="15.85546875" style="20" customWidth="1"/>
    <col min="3845" max="3845" width="15.7109375" style="20" customWidth="1"/>
    <col min="3846" max="3846" width="20" style="20" customWidth="1"/>
    <col min="3847" max="4097" width="9.140625" style="20"/>
    <col min="4098" max="4098" width="12.28515625" style="20" customWidth="1"/>
    <col min="4099" max="4099" width="16.7109375" style="20" customWidth="1"/>
    <col min="4100" max="4100" width="15.85546875" style="20" customWidth="1"/>
    <col min="4101" max="4101" width="15.7109375" style="20" customWidth="1"/>
    <col min="4102" max="4102" width="20" style="20" customWidth="1"/>
    <col min="4103" max="4353" width="9.140625" style="20"/>
    <col min="4354" max="4354" width="12.28515625" style="20" customWidth="1"/>
    <col min="4355" max="4355" width="16.7109375" style="20" customWidth="1"/>
    <col min="4356" max="4356" width="15.85546875" style="20" customWidth="1"/>
    <col min="4357" max="4357" width="15.7109375" style="20" customWidth="1"/>
    <col min="4358" max="4358" width="20" style="20" customWidth="1"/>
    <col min="4359" max="4609" width="9.140625" style="20"/>
    <col min="4610" max="4610" width="12.28515625" style="20" customWidth="1"/>
    <col min="4611" max="4611" width="16.7109375" style="20" customWidth="1"/>
    <col min="4612" max="4612" width="15.85546875" style="20" customWidth="1"/>
    <col min="4613" max="4613" width="15.7109375" style="20" customWidth="1"/>
    <col min="4614" max="4614" width="20" style="20" customWidth="1"/>
    <col min="4615" max="4865" width="9.140625" style="20"/>
    <col min="4866" max="4866" width="12.28515625" style="20" customWidth="1"/>
    <col min="4867" max="4867" width="16.7109375" style="20" customWidth="1"/>
    <col min="4868" max="4868" width="15.85546875" style="20" customWidth="1"/>
    <col min="4869" max="4869" width="15.7109375" style="20" customWidth="1"/>
    <col min="4870" max="4870" width="20" style="20" customWidth="1"/>
    <col min="4871" max="5121" width="9.140625" style="20"/>
    <col min="5122" max="5122" width="12.28515625" style="20" customWidth="1"/>
    <col min="5123" max="5123" width="16.7109375" style="20" customWidth="1"/>
    <col min="5124" max="5124" width="15.85546875" style="20" customWidth="1"/>
    <col min="5125" max="5125" width="15.7109375" style="20" customWidth="1"/>
    <col min="5126" max="5126" width="20" style="20" customWidth="1"/>
    <col min="5127" max="5377" width="9.140625" style="20"/>
    <col min="5378" max="5378" width="12.28515625" style="20" customWidth="1"/>
    <col min="5379" max="5379" width="16.7109375" style="20" customWidth="1"/>
    <col min="5380" max="5380" width="15.85546875" style="20" customWidth="1"/>
    <col min="5381" max="5381" width="15.7109375" style="20" customWidth="1"/>
    <col min="5382" max="5382" width="20" style="20" customWidth="1"/>
    <col min="5383" max="5633" width="9.140625" style="20"/>
    <col min="5634" max="5634" width="12.28515625" style="20" customWidth="1"/>
    <col min="5635" max="5635" width="16.7109375" style="20" customWidth="1"/>
    <col min="5636" max="5636" width="15.85546875" style="20" customWidth="1"/>
    <col min="5637" max="5637" width="15.7109375" style="20" customWidth="1"/>
    <col min="5638" max="5638" width="20" style="20" customWidth="1"/>
    <col min="5639" max="5889" width="9.140625" style="20"/>
    <col min="5890" max="5890" width="12.28515625" style="20" customWidth="1"/>
    <col min="5891" max="5891" width="16.7109375" style="20" customWidth="1"/>
    <col min="5892" max="5892" width="15.85546875" style="20" customWidth="1"/>
    <col min="5893" max="5893" width="15.7109375" style="20" customWidth="1"/>
    <col min="5894" max="5894" width="20" style="20" customWidth="1"/>
    <col min="5895" max="6145" width="9.140625" style="20"/>
    <col min="6146" max="6146" width="12.28515625" style="20" customWidth="1"/>
    <col min="6147" max="6147" width="16.7109375" style="20" customWidth="1"/>
    <col min="6148" max="6148" width="15.85546875" style="20" customWidth="1"/>
    <col min="6149" max="6149" width="15.7109375" style="20" customWidth="1"/>
    <col min="6150" max="6150" width="20" style="20" customWidth="1"/>
    <col min="6151" max="6401" width="9.140625" style="20"/>
    <col min="6402" max="6402" width="12.28515625" style="20" customWidth="1"/>
    <col min="6403" max="6403" width="16.7109375" style="20" customWidth="1"/>
    <col min="6404" max="6404" width="15.85546875" style="20" customWidth="1"/>
    <col min="6405" max="6405" width="15.7109375" style="20" customWidth="1"/>
    <col min="6406" max="6406" width="20" style="20" customWidth="1"/>
    <col min="6407" max="6657" width="9.140625" style="20"/>
    <col min="6658" max="6658" width="12.28515625" style="20" customWidth="1"/>
    <col min="6659" max="6659" width="16.7109375" style="20" customWidth="1"/>
    <col min="6660" max="6660" width="15.85546875" style="20" customWidth="1"/>
    <col min="6661" max="6661" width="15.7109375" style="20" customWidth="1"/>
    <col min="6662" max="6662" width="20" style="20" customWidth="1"/>
    <col min="6663" max="6913" width="9.140625" style="20"/>
    <col min="6914" max="6914" width="12.28515625" style="20" customWidth="1"/>
    <col min="6915" max="6915" width="16.7109375" style="20" customWidth="1"/>
    <col min="6916" max="6916" width="15.85546875" style="20" customWidth="1"/>
    <col min="6917" max="6917" width="15.7109375" style="20" customWidth="1"/>
    <col min="6918" max="6918" width="20" style="20" customWidth="1"/>
    <col min="6919" max="7169" width="9.140625" style="20"/>
    <col min="7170" max="7170" width="12.28515625" style="20" customWidth="1"/>
    <col min="7171" max="7171" width="16.7109375" style="20" customWidth="1"/>
    <col min="7172" max="7172" width="15.85546875" style="20" customWidth="1"/>
    <col min="7173" max="7173" width="15.7109375" style="20" customWidth="1"/>
    <col min="7174" max="7174" width="20" style="20" customWidth="1"/>
    <col min="7175" max="7425" width="9.140625" style="20"/>
    <col min="7426" max="7426" width="12.28515625" style="20" customWidth="1"/>
    <col min="7427" max="7427" width="16.7109375" style="20" customWidth="1"/>
    <col min="7428" max="7428" width="15.85546875" style="20" customWidth="1"/>
    <col min="7429" max="7429" width="15.7109375" style="20" customWidth="1"/>
    <col min="7430" max="7430" width="20" style="20" customWidth="1"/>
    <col min="7431" max="7681" width="9.140625" style="20"/>
    <col min="7682" max="7682" width="12.28515625" style="20" customWidth="1"/>
    <col min="7683" max="7683" width="16.7109375" style="20" customWidth="1"/>
    <col min="7684" max="7684" width="15.85546875" style="20" customWidth="1"/>
    <col min="7685" max="7685" width="15.7109375" style="20" customWidth="1"/>
    <col min="7686" max="7686" width="20" style="20" customWidth="1"/>
    <col min="7687" max="7937" width="9.140625" style="20"/>
    <col min="7938" max="7938" width="12.28515625" style="20" customWidth="1"/>
    <col min="7939" max="7939" width="16.7109375" style="20" customWidth="1"/>
    <col min="7940" max="7940" width="15.85546875" style="20" customWidth="1"/>
    <col min="7941" max="7941" width="15.7109375" style="20" customWidth="1"/>
    <col min="7942" max="7942" width="20" style="20" customWidth="1"/>
    <col min="7943" max="8193" width="9.140625" style="20"/>
    <col min="8194" max="8194" width="12.28515625" style="20" customWidth="1"/>
    <col min="8195" max="8195" width="16.7109375" style="20" customWidth="1"/>
    <col min="8196" max="8196" width="15.85546875" style="20" customWidth="1"/>
    <col min="8197" max="8197" width="15.7109375" style="20" customWidth="1"/>
    <col min="8198" max="8198" width="20" style="20" customWidth="1"/>
    <col min="8199" max="8449" width="9.140625" style="20"/>
    <col min="8450" max="8450" width="12.28515625" style="20" customWidth="1"/>
    <col min="8451" max="8451" width="16.7109375" style="20" customWidth="1"/>
    <col min="8452" max="8452" width="15.85546875" style="20" customWidth="1"/>
    <col min="8453" max="8453" width="15.7109375" style="20" customWidth="1"/>
    <col min="8454" max="8454" width="20" style="20" customWidth="1"/>
    <col min="8455" max="8705" width="9.140625" style="20"/>
    <col min="8706" max="8706" width="12.28515625" style="20" customWidth="1"/>
    <col min="8707" max="8707" width="16.7109375" style="20" customWidth="1"/>
    <col min="8708" max="8708" width="15.85546875" style="20" customWidth="1"/>
    <col min="8709" max="8709" width="15.7109375" style="20" customWidth="1"/>
    <col min="8710" max="8710" width="20" style="20" customWidth="1"/>
    <col min="8711" max="8961" width="9.140625" style="20"/>
    <col min="8962" max="8962" width="12.28515625" style="20" customWidth="1"/>
    <col min="8963" max="8963" width="16.7109375" style="20" customWidth="1"/>
    <col min="8964" max="8964" width="15.85546875" style="20" customWidth="1"/>
    <col min="8965" max="8965" width="15.7109375" style="20" customWidth="1"/>
    <col min="8966" max="8966" width="20" style="20" customWidth="1"/>
    <col min="8967" max="9217" width="9.140625" style="20"/>
    <col min="9218" max="9218" width="12.28515625" style="20" customWidth="1"/>
    <col min="9219" max="9219" width="16.7109375" style="20" customWidth="1"/>
    <col min="9220" max="9220" width="15.85546875" style="20" customWidth="1"/>
    <col min="9221" max="9221" width="15.7109375" style="20" customWidth="1"/>
    <col min="9222" max="9222" width="20" style="20" customWidth="1"/>
    <col min="9223" max="9473" width="9.140625" style="20"/>
    <col min="9474" max="9474" width="12.28515625" style="20" customWidth="1"/>
    <col min="9475" max="9475" width="16.7109375" style="20" customWidth="1"/>
    <col min="9476" max="9476" width="15.85546875" style="20" customWidth="1"/>
    <col min="9477" max="9477" width="15.7109375" style="20" customWidth="1"/>
    <col min="9478" max="9478" width="20" style="20" customWidth="1"/>
    <col min="9479" max="9729" width="9.140625" style="20"/>
    <col min="9730" max="9730" width="12.28515625" style="20" customWidth="1"/>
    <col min="9731" max="9731" width="16.7109375" style="20" customWidth="1"/>
    <col min="9732" max="9732" width="15.85546875" style="20" customWidth="1"/>
    <col min="9733" max="9733" width="15.7109375" style="20" customWidth="1"/>
    <col min="9734" max="9734" width="20" style="20" customWidth="1"/>
    <col min="9735" max="9985" width="9.140625" style="20"/>
    <col min="9986" max="9986" width="12.28515625" style="20" customWidth="1"/>
    <col min="9987" max="9987" width="16.7109375" style="20" customWidth="1"/>
    <col min="9988" max="9988" width="15.85546875" style="20" customWidth="1"/>
    <col min="9989" max="9989" width="15.7109375" style="20" customWidth="1"/>
    <col min="9990" max="9990" width="20" style="20" customWidth="1"/>
    <col min="9991" max="10241" width="9.140625" style="20"/>
    <col min="10242" max="10242" width="12.28515625" style="20" customWidth="1"/>
    <col min="10243" max="10243" width="16.7109375" style="20" customWidth="1"/>
    <col min="10244" max="10244" width="15.85546875" style="20" customWidth="1"/>
    <col min="10245" max="10245" width="15.7109375" style="20" customWidth="1"/>
    <col min="10246" max="10246" width="20" style="20" customWidth="1"/>
    <col min="10247" max="10497" width="9.140625" style="20"/>
    <col min="10498" max="10498" width="12.28515625" style="20" customWidth="1"/>
    <col min="10499" max="10499" width="16.7109375" style="20" customWidth="1"/>
    <col min="10500" max="10500" width="15.85546875" style="20" customWidth="1"/>
    <col min="10501" max="10501" width="15.7109375" style="20" customWidth="1"/>
    <col min="10502" max="10502" width="20" style="20" customWidth="1"/>
    <col min="10503" max="10753" width="9.140625" style="20"/>
    <col min="10754" max="10754" width="12.28515625" style="20" customWidth="1"/>
    <col min="10755" max="10755" width="16.7109375" style="20" customWidth="1"/>
    <col min="10756" max="10756" width="15.85546875" style="20" customWidth="1"/>
    <col min="10757" max="10757" width="15.7109375" style="20" customWidth="1"/>
    <col min="10758" max="10758" width="20" style="20" customWidth="1"/>
    <col min="10759" max="11009" width="9.140625" style="20"/>
    <col min="11010" max="11010" width="12.28515625" style="20" customWidth="1"/>
    <col min="11011" max="11011" width="16.7109375" style="20" customWidth="1"/>
    <col min="11012" max="11012" width="15.85546875" style="20" customWidth="1"/>
    <col min="11013" max="11013" width="15.7109375" style="20" customWidth="1"/>
    <col min="11014" max="11014" width="20" style="20" customWidth="1"/>
    <col min="11015" max="11265" width="9.140625" style="20"/>
    <col min="11266" max="11266" width="12.28515625" style="20" customWidth="1"/>
    <col min="11267" max="11267" width="16.7109375" style="20" customWidth="1"/>
    <col min="11268" max="11268" width="15.85546875" style="20" customWidth="1"/>
    <col min="11269" max="11269" width="15.7109375" style="20" customWidth="1"/>
    <col min="11270" max="11270" width="20" style="20" customWidth="1"/>
    <col min="11271" max="11521" width="9.140625" style="20"/>
    <col min="11522" max="11522" width="12.28515625" style="20" customWidth="1"/>
    <col min="11523" max="11523" width="16.7109375" style="20" customWidth="1"/>
    <col min="11524" max="11524" width="15.85546875" style="20" customWidth="1"/>
    <col min="11525" max="11525" width="15.7109375" style="20" customWidth="1"/>
    <col min="11526" max="11526" width="20" style="20" customWidth="1"/>
    <col min="11527" max="11777" width="9.140625" style="20"/>
    <col min="11778" max="11778" width="12.28515625" style="20" customWidth="1"/>
    <col min="11779" max="11779" width="16.7109375" style="20" customWidth="1"/>
    <col min="11780" max="11780" width="15.85546875" style="20" customWidth="1"/>
    <col min="11781" max="11781" width="15.7109375" style="20" customWidth="1"/>
    <col min="11782" max="11782" width="20" style="20" customWidth="1"/>
    <col min="11783" max="12033" width="9.140625" style="20"/>
    <col min="12034" max="12034" width="12.28515625" style="20" customWidth="1"/>
    <col min="12035" max="12035" width="16.7109375" style="20" customWidth="1"/>
    <col min="12036" max="12036" width="15.85546875" style="20" customWidth="1"/>
    <col min="12037" max="12037" width="15.7109375" style="20" customWidth="1"/>
    <col min="12038" max="12038" width="20" style="20" customWidth="1"/>
    <col min="12039" max="12289" width="9.140625" style="20"/>
    <col min="12290" max="12290" width="12.28515625" style="20" customWidth="1"/>
    <col min="12291" max="12291" width="16.7109375" style="20" customWidth="1"/>
    <col min="12292" max="12292" width="15.85546875" style="20" customWidth="1"/>
    <col min="12293" max="12293" width="15.7109375" style="20" customWidth="1"/>
    <col min="12294" max="12294" width="20" style="20" customWidth="1"/>
    <col min="12295" max="12545" width="9.140625" style="20"/>
    <col min="12546" max="12546" width="12.28515625" style="20" customWidth="1"/>
    <col min="12547" max="12547" width="16.7109375" style="20" customWidth="1"/>
    <col min="12548" max="12548" width="15.85546875" style="20" customWidth="1"/>
    <col min="12549" max="12549" width="15.7109375" style="20" customWidth="1"/>
    <col min="12550" max="12550" width="20" style="20" customWidth="1"/>
    <col min="12551" max="12801" width="9.140625" style="20"/>
    <col min="12802" max="12802" width="12.28515625" style="20" customWidth="1"/>
    <col min="12803" max="12803" width="16.7109375" style="20" customWidth="1"/>
    <col min="12804" max="12804" width="15.85546875" style="20" customWidth="1"/>
    <col min="12805" max="12805" width="15.7109375" style="20" customWidth="1"/>
    <col min="12806" max="12806" width="20" style="20" customWidth="1"/>
    <col min="12807" max="13057" width="9.140625" style="20"/>
    <col min="13058" max="13058" width="12.28515625" style="20" customWidth="1"/>
    <col min="13059" max="13059" width="16.7109375" style="20" customWidth="1"/>
    <col min="13060" max="13060" width="15.85546875" style="20" customWidth="1"/>
    <col min="13061" max="13061" width="15.7109375" style="20" customWidth="1"/>
    <col min="13062" max="13062" width="20" style="20" customWidth="1"/>
    <col min="13063" max="13313" width="9.140625" style="20"/>
    <col min="13314" max="13314" width="12.28515625" style="20" customWidth="1"/>
    <col min="13315" max="13315" width="16.7109375" style="20" customWidth="1"/>
    <col min="13316" max="13316" width="15.85546875" style="20" customWidth="1"/>
    <col min="13317" max="13317" width="15.7109375" style="20" customWidth="1"/>
    <col min="13318" max="13318" width="20" style="20" customWidth="1"/>
    <col min="13319" max="13569" width="9.140625" style="20"/>
    <col min="13570" max="13570" width="12.28515625" style="20" customWidth="1"/>
    <col min="13571" max="13571" width="16.7109375" style="20" customWidth="1"/>
    <col min="13572" max="13572" width="15.85546875" style="20" customWidth="1"/>
    <col min="13573" max="13573" width="15.7109375" style="20" customWidth="1"/>
    <col min="13574" max="13574" width="20" style="20" customWidth="1"/>
    <col min="13575" max="13825" width="9.140625" style="20"/>
    <col min="13826" max="13826" width="12.28515625" style="20" customWidth="1"/>
    <col min="13827" max="13827" width="16.7109375" style="20" customWidth="1"/>
    <col min="13828" max="13828" width="15.85546875" style="20" customWidth="1"/>
    <col min="13829" max="13829" width="15.7109375" style="20" customWidth="1"/>
    <col min="13830" max="13830" width="20" style="20" customWidth="1"/>
    <col min="13831" max="14081" width="9.140625" style="20"/>
    <col min="14082" max="14082" width="12.28515625" style="20" customWidth="1"/>
    <col min="14083" max="14083" width="16.7109375" style="20" customWidth="1"/>
    <col min="14084" max="14084" width="15.85546875" style="20" customWidth="1"/>
    <col min="14085" max="14085" width="15.7109375" style="20" customWidth="1"/>
    <col min="14086" max="14086" width="20" style="20" customWidth="1"/>
    <col min="14087" max="14337" width="9.140625" style="20"/>
    <col min="14338" max="14338" width="12.28515625" style="20" customWidth="1"/>
    <col min="14339" max="14339" width="16.7109375" style="20" customWidth="1"/>
    <col min="14340" max="14340" width="15.85546875" style="20" customWidth="1"/>
    <col min="14341" max="14341" width="15.7109375" style="20" customWidth="1"/>
    <col min="14342" max="14342" width="20" style="20" customWidth="1"/>
    <col min="14343" max="14593" width="9.140625" style="20"/>
    <col min="14594" max="14594" width="12.28515625" style="20" customWidth="1"/>
    <col min="14595" max="14595" width="16.7109375" style="20" customWidth="1"/>
    <col min="14596" max="14596" width="15.85546875" style="20" customWidth="1"/>
    <col min="14597" max="14597" width="15.7109375" style="20" customWidth="1"/>
    <col min="14598" max="14598" width="20" style="20" customWidth="1"/>
    <col min="14599" max="14849" width="9.140625" style="20"/>
    <col min="14850" max="14850" width="12.28515625" style="20" customWidth="1"/>
    <col min="14851" max="14851" width="16.7109375" style="20" customWidth="1"/>
    <col min="14852" max="14852" width="15.85546875" style="20" customWidth="1"/>
    <col min="14853" max="14853" width="15.7109375" style="20" customWidth="1"/>
    <col min="14854" max="14854" width="20" style="20" customWidth="1"/>
    <col min="14855" max="15105" width="9.140625" style="20"/>
    <col min="15106" max="15106" width="12.28515625" style="20" customWidth="1"/>
    <col min="15107" max="15107" width="16.7109375" style="20" customWidth="1"/>
    <col min="15108" max="15108" width="15.85546875" style="20" customWidth="1"/>
    <col min="15109" max="15109" width="15.7109375" style="20" customWidth="1"/>
    <col min="15110" max="15110" width="20" style="20" customWidth="1"/>
    <col min="15111" max="15361" width="9.140625" style="20"/>
    <col min="15362" max="15362" width="12.28515625" style="20" customWidth="1"/>
    <col min="15363" max="15363" width="16.7109375" style="20" customWidth="1"/>
    <col min="15364" max="15364" width="15.85546875" style="20" customWidth="1"/>
    <col min="15365" max="15365" width="15.7109375" style="20" customWidth="1"/>
    <col min="15366" max="15366" width="20" style="20" customWidth="1"/>
    <col min="15367" max="15617" width="9.140625" style="20"/>
    <col min="15618" max="15618" width="12.28515625" style="20" customWidth="1"/>
    <col min="15619" max="15619" width="16.7109375" style="20" customWidth="1"/>
    <col min="15620" max="15620" width="15.85546875" style="20" customWidth="1"/>
    <col min="15621" max="15621" width="15.7109375" style="20" customWidth="1"/>
    <col min="15622" max="15622" width="20" style="20" customWidth="1"/>
    <col min="15623" max="15873" width="9.140625" style="20"/>
    <col min="15874" max="15874" width="12.28515625" style="20" customWidth="1"/>
    <col min="15875" max="15875" width="16.7109375" style="20" customWidth="1"/>
    <col min="15876" max="15876" width="15.85546875" style="20" customWidth="1"/>
    <col min="15877" max="15877" width="15.7109375" style="20" customWidth="1"/>
    <col min="15878" max="15878" width="20" style="20" customWidth="1"/>
    <col min="15879" max="16129" width="9.140625" style="20"/>
    <col min="16130" max="16130" width="12.28515625" style="20" customWidth="1"/>
    <col min="16131" max="16131" width="16.7109375" style="20" customWidth="1"/>
    <col min="16132" max="16132" width="15.85546875" style="20" customWidth="1"/>
    <col min="16133" max="16133" width="15.7109375" style="20" customWidth="1"/>
    <col min="16134" max="16134" width="20" style="20" customWidth="1"/>
    <col min="16135" max="16384" width="9.140625" style="20"/>
  </cols>
  <sheetData>
    <row r="2" spans="1:8" ht="18" customHeight="1" x14ac:dyDescent="0.25">
      <c r="A2" s="131" t="s">
        <v>19</v>
      </c>
      <c r="B2" s="131"/>
      <c r="C2" s="131"/>
      <c r="D2" s="131"/>
      <c r="E2" s="131"/>
      <c r="F2" s="131"/>
    </row>
    <row r="3" spans="1:8" x14ac:dyDescent="0.25">
      <c r="A3" s="132"/>
      <c r="B3" s="132"/>
      <c r="C3" s="132"/>
      <c r="D3" s="132"/>
      <c r="E3" s="132"/>
      <c r="F3" s="132"/>
    </row>
    <row r="4" spans="1:8" ht="29.45" customHeight="1" x14ac:dyDescent="0.25">
      <c r="A4" s="136" t="s">
        <v>0</v>
      </c>
      <c r="B4" s="136" t="s">
        <v>50</v>
      </c>
      <c r="C4" s="136"/>
      <c r="D4" s="133" t="s">
        <v>24</v>
      </c>
      <c r="E4" s="136" t="s">
        <v>51</v>
      </c>
      <c r="F4" s="137" t="s">
        <v>52</v>
      </c>
    </row>
    <row r="5" spans="1:8" ht="25.9" customHeight="1" x14ac:dyDescent="0.25">
      <c r="A5" s="136"/>
      <c r="B5" s="136"/>
      <c r="C5" s="136"/>
      <c r="D5" s="133"/>
      <c r="E5" s="136"/>
      <c r="F5" s="137"/>
    </row>
    <row r="6" spans="1:8" x14ac:dyDescent="0.25">
      <c r="A6" s="126"/>
      <c r="B6" s="126"/>
      <c r="C6" s="126"/>
      <c r="D6" s="126" t="s">
        <v>1</v>
      </c>
      <c r="E6" s="126" t="s">
        <v>2</v>
      </c>
      <c r="F6" s="127" t="s">
        <v>2</v>
      </c>
    </row>
    <row r="7" spans="1:8" x14ac:dyDescent="0.25">
      <c r="A7" s="129">
        <v>44562</v>
      </c>
      <c r="B7" s="24" t="s">
        <v>3</v>
      </c>
      <c r="C7" s="128" t="s">
        <v>274</v>
      </c>
      <c r="D7" s="25">
        <f>1576200+326876</f>
        <v>1903076</v>
      </c>
      <c r="E7" s="26">
        <f>326876*2.88417*1.2+1576200*4.56638*1.2</f>
        <v>9768352.9307039976</v>
      </c>
      <c r="F7" s="130">
        <f>SUM(E7:E7)</f>
        <v>9768352.9307039976</v>
      </c>
      <c r="H7" s="80"/>
    </row>
    <row r="8" spans="1:8" x14ac:dyDescent="0.25">
      <c r="A8" s="129">
        <v>44593</v>
      </c>
      <c r="B8" s="24" t="s">
        <v>3</v>
      </c>
      <c r="C8" s="128" t="s">
        <v>275</v>
      </c>
      <c r="D8" s="25">
        <v>876717</v>
      </c>
      <c r="E8" s="26">
        <f>D8*4.86786*1.2</f>
        <v>5121282.738744</v>
      </c>
      <c r="F8" s="130">
        <f>SUM(E8:E8)</f>
        <v>5121282.738744</v>
      </c>
    </row>
    <row r="9" spans="1:8" x14ac:dyDescent="0.25">
      <c r="A9" s="157">
        <v>44621</v>
      </c>
      <c r="B9" s="24"/>
      <c r="C9" s="128"/>
      <c r="D9" s="25"/>
      <c r="E9" s="26"/>
      <c r="F9" s="190">
        <f>SUM(E9:E11)</f>
        <v>0</v>
      </c>
    </row>
    <row r="10" spans="1:8" x14ac:dyDescent="0.25">
      <c r="A10" s="193"/>
      <c r="B10" s="24"/>
      <c r="C10" s="128"/>
      <c r="D10" s="25"/>
      <c r="E10" s="26"/>
      <c r="F10" s="192"/>
    </row>
    <row r="11" spans="1:8" x14ac:dyDescent="0.25">
      <c r="A11" s="194"/>
      <c r="B11" s="24"/>
      <c r="C11" s="128"/>
      <c r="D11" s="25"/>
      <c r="E11" s="26"/>
      <c r="F11" s="194"/>
    </row>
    <row r="12" spans="1:8" x14ac:dyDescent="0.25">
      <c r="A12" s="157">
        <v>44652</v>
      </c>
      <c r="B12" s="24"/>
      <c r="C12" s="128"/>
      <c r="D12" s="25"/>
      <c r="E12" s="26"/>
      <c r="F12" s="190">
        <f>E12+E13</f>
        <v>0</v>
      </c>
    </row>
    <row r="13" spans="1:8" x14ac:dyDescent="0.25">
      <c r="A13" s="159"/>
      <c r="B13" s="24"/>
      <c r="C13" s="128"/>
      <c r="D13" s="25"/>
      <c r="E13" s="26"/>
      <c r="F13" s="191"/>
    </row>
    <row r="14" spans="1:8" x14ac:dyDescent="0.25">
      <c r="A14" s="157">
        <v>44682</v>
      </c>
      <c r="B14" s="24"/>
      <c r="C14" s="128"/>
      <c r="D14" s="25"/>
      <c r="E14" s="26"/>
      <c r="F14" s="190">
        <f>E14</f>
        <v>0</v>
      </c>
    </row>
    <row r="15" spans="1:8" x14ac:dyDescent="0.25">
      <c r="A15" s="159"/>
      <c r="B15" s="24"/>
      <c r="C15" s="128"/>
      <c r="D15" s="25"/>
      <c r="E15" s="26"/>
      <c r="F15" s="191"/>
    </row>
    <row r="16" spans="1:8" x14ac:dyDescent="0.25">
      <c r="A16" s="157">
        <v>44713</v>
      </c>
      <c r="B16" s="24"/>
      <c r="C16" s="128"/>
      <c r="D16" s="25"/>
      <c r="E16" s="26"/>
      <c r="F16" s="190">
        <f>E16</f>
        <v>0</v>
      </c>
    </row>
    <row r="17" spans="1:6" x14ac:dyDescent="0.25">
      <c r="A17" s="159"/>
      <c r="B17" s="24"/>
      <c r="C17" s="128"/>
      <c r="D17" s="25"/>
      <c r="E17" s="26"/>
      <c r="F17" s="191"/>
    </row>
    <row r="18" spans="1:6" x14ac:dyDescent="0.25">
      <c r="A18" s="157">
        <v>44743</v>
      </c>
      <c r="B18" s="24"/>
      <c r="C18" s="128"/>
      <c r="D18" s="25"/>
      <c r="E18" s="26"/>
      <c r="F18" s="190">
        <f>E18</f>
        <v>0</v>
      </c>
    </row>
    <row r="19" spans="1:6" x14ac:dyDescent="0.25">
      <c r="A19" s="159"/>
      <c r="B19" s="24"/>
      <c r="C19" s="128"/>
      <c r="D19" s="25"/>
      <c r="E19" s="26"/>
      <c r="F19" s="191"/>
    </row>
    <row r="20" spans="1:6" x14ac:dyDescent="0.25">
      <c r="A20" s="157">
        <v>44774</v>
      </c>
      <c r="B20" s="24"/>
      <c r="C20" s="128"/>
      <c r="D20" s="25"/>
      <c r="E20" s="26"/>
      <c r="F20" s="190">
        <f>E20+E21</f>
        <v>0</v>
      </c>
    </row>
    <row r="21" spans="1:6" x14ac:dyDescent="0.25">
      <c r="A21" s="158"/>
      <c r="B21" s="24"/>
      <c r="C21" s="128"/>
      <c r="D21" s="25"/>
      <c r="E21" s="26"/>
      <c r="F21" s="192"/>
    </row>
    <row r="22" spans="1:6" x14ac:dyDescent="0.25">
      <c r="A22" s="159"/>
      <c r="B22" s="24"/>
      <c r="C22" s="128"/>
      <c r="D22" s="25"/>
      <c r="E22" s="26"/>
      <c r="F22" s="191"/>
    </row>
    <row r="23" spans="1:6" x14ac:dyDescent="0.25">
      <c r="A23" s="157">
        <v>44805</v>
      </c>
      <c r="B23" s="24"/>
      <c r="C23" s="128"/>
      <c r="D23" s="25"/>
      <c r="E23" s="26"/>
      <c r="F23" s="190">
        <f>E23+E24</f>
        <v>0</v>
      </c>
    </row>
    <row r="24" spans="1:6" x14ac:dyDescent="0.25">
      <c r="A24" s="159"/>
      <c r="B24" s="24"/>
      <c r="C24" s="128"/>
      <c r="D24" s="25"/>
      <c r="E24" s="26"/>
      <c r="F24" s="191"/>
    </row>
    <row r="25" spans="1:6" x14ac:dyDescent="0.25">
      <c r="A25" s="157">
        <v>44835</v>
      </c>
      <c r="B25" s="24"/>
      <c r="C25" s="128"/>
      <c r="D25" s="25"/>
      <c r="E25" s="26"/>
      <c r="F25" s="190">
        <f>E25+E26</f>
        <v>0</v>
      </c>
    </row>
    <row r="26" spans="1:6" x14ac:dyDescent="0.25">
      <c r="A26" s="159"/>
      <c r="B26" s="24"/>
      <c r="C26" s="128"/>
      <c r="D26" s="25"/>
      <c r="E26" s="26"/>
      <c r="F26" s="191"/>
    </row>
    <row r="27" spans="1:6" x14ac:dyDescent="0.25">
      <c r="A27" s="157">
        <v>44866</v>
      </c>
      <c r="B27" s="24"/>
      <c r="C27" s="128"/>
      <c r="D27" s="25"/>
      <c r="E27" s="26"/>
      <c r="F27" s="190">
        <f>E27+E28</f>
        <v>0</v>
      </c>
    </row>
    <row r="28" spans="1:6" x14ac:dyDescent="0.25">
      <c r="A28" s="159"/>
      <c r="B28" s="24"/>
      <c r="C28" s="128"/>
      <c r="D28" s="25"/>
      <c r="E28" s="26"/>
      <c r="F28" s="191"/>
    </row>
    <row r="29" spans="1:6" x14ac:dyDescent="0.25">
      <c r="A29" s="157">
        <v>44896</v>
      </c>
      <c r="B29" s="24"/>
      <c r="C29" s="128"/>
      <c r="D29" s="25"/>
      <c r="E29" s="26"/>
      <c r="F29" s="190">
        <f>E29+E30+E31</f>
        <v>0</v>
      </c>
    </row>
    <row r="30" spans="1:6" x14ac:dyDescent="0.25">
      <c r="A30" s="158"/>
      <c r="B30" s="24"/>
      <c r="C30" s="128"/>
      <c r="D30" s="25"/>
      <c r="E30" s="26"/>
      <c r="F30" s="192"/>
    </row>
    <row r="31" spans="1:6" x14ac:dyDescent="0.25">
      <c r="A31" s="159"/>
      <c r="B31" s="24"/>
      <c r="C31" s="128"/>
      <c r="D31" s="25"/>
      <c r="E31" s="26"/>
      <c r="F31" s="191"/>
    </row>
    <row r="34" spans="1:6" ht="28.15" customHeight="1" x14ac:dyDescent="0.25">
      <c r="A34" s="133" t="s">
        <v>0</v>
      </c>
      <c r="B34" s="133" t="s">
        <v>187</v>
      </c>
      <c r="C34" s="133"/>
      <c r="D34" s="133" t="s">
        <v>24</v>
      </c>
      <c r="E34" s="133" t="s">
        <v>188</v>
      </c>
      <c r="F34" s="134" t="s">
        <v>189</v>
      </c>
    </row>
    <row r="35" spans="1:6" ht="24" customHeight="1" x14ac:dyDescent="0.25">
      <c r="A35" s="133"/>
      <c r="B35" s="133"/>
      <c r="C35" s="133"/>
      <c r="D35" s="133"/>
      <c r="E35" s="133"/>
      <c r="F35" s="134"/>
    </row>
    <row r="36" spans="1:6" ht="33.75" customHeight="1" x14ac:dyDescent="0.25">
      <c r="A36" s="129">
        <v>44562</v>
      </c>
      <c r="B36" s="24" t="s">
        <v>3</v>
      </c>
      <c r="C36" s="128" t="s">
        <v>277</v>
      </c>
      <c r="D36" s="25">
        <v>3376</v>
      </c>
      <c r="E36" s="26">
        <f>D36*3.23243*1.2</f>
        <v>13095.220416</v>
      </c>
      <c r="F36" s="27">
        <f t="shared" ref="F36:F43" si="0">SUM(E36:E36)</f>
        <v>13095.220416</v>
      </c>
    </row>
    <row r="37" spans="1:6" ht="31.15" customHeight="1" x14ac:dyDescent="0.25">
      <c r="A37" s="129">
        <v>44593</v>
      </c>
      <c r="B37" s="24" t="s">
        <v>3</v>
      </c>
      <c r="C37" s="128" t="s">
        <v>276</v>
      </c>
      <c r="D37" s="25">
        <v>2175</v>
      </c>
      <c r="E37" s="26">
        <f>D37*3.56115*1.2</f>
        <v>9294.6015000000007</v>
      </c>
      <c r="F37" s="27">
        <f t="shared" si="0"/>
        <v>9294.6015000000007</v>
      </c>
    </row>
    <row r="38" spans="1:6" ht="35.450000000000003" customHeight="1" x14ac:dyDescent="0.25">
      <c r="A38" s="129">
        <v>44621</v>
      </c>
      <c r="B38" s="24"/>
      <c r="C38" s="128"/>
      <c r="D38" s="25"/>
      <c r="E38" s="26"/>
      <c r="F38" s="27">
        <f t="shared" si="0"/>
        <v>0</v>
      </c>
    </row>
    <row r="39" spans="1:6" x14ac:dyDescent="0.25">
      <c r="A39" s="129">
        <v>44652</v>
      </c>
      <c r="B39" s="24"/>
      <c r="C39" s="128"/>
      <c r="D39" s="25"/>
      <c r="E39" s="26"/>
      <c r="F39" s="27">
        <f t="shared" si="0"/>
        <v>0</v>
      </c>
    </row>
    <row r="40" spans="1:6" x14ac:dyDescent="0.25">
      <c r="A40" s="129">
        <v>44682</v>
      </c>
      <c r="B40" s="24"/>
      <c r="C40" s="128"/>
      <c r="D40" s="25"/>
      <c r="E40" s="26"/>
      <c r="F40" s="27">
        <f t="shared" si="0"/>
        <v>0</v>
      </c>
    </row>
    <row r="41" spans="1:6" x14ac:dyDescent="0.25">
      <c r="A41" s="129">
        <v>44713</v>
      </c>
      <c r="B41" s="24"/>
      <c r="C41" s="128"/>
      <c r="D41" s="25"/>
      <c r="E41" s="26"/>
      <c r="F41" s="27">
        <f t="shared" si="0"/>
        <v>0</v>
      </c>
    </row>
    <row r="42" spans="1:6" x14ac:dyDescent="0.25">
      <c r="A42" s="129">
        <v>44743</v>
      </c>
      <c r="B42" s="24"/>
      <c r="C42" s="128"/>
      <c r="D42" s="25"/>
      <c r="E42" s="26"/>
      <c r="F42" s="27">
        <f t="shared" si="0"/>
        <v>0</v>
      </c>
    </row>
    <row r="43" spans="1:6" x14ac:dyDescent="0.25">
      <c r="A43" s="129">
        <v>44774</v>
      </c>
      <c r="B43" s="24"/>
      <c r="C43" s="128"/>
      <c r="D43" s="25"/>
      <c r="E43" s="26"/>
      <c r="F43" s="27">
        <f t="shared" si="0"/>
        <v>0</v>
      </c>
    </row>
    <row r="44" spans="1:6" x14ac:dyDescent="0.25">
      <c r="A44" s="129">
        <v>44805</v>
      </c>
      <c r="B44" s="24"/>
      <c r="C44" s="128"/>
      <c r="D44" s="25"/>
      <c r="E44" s="26"/>
      <c r="F44" s="27">
        <f>SUM(E44:E44)</f>
        <v>0</v>
      </c>
    </row>
    <row r="45" spans="1:6" x14ac:dyDescent="0.25">
      <c r="A45" s="129">
        <v>44835</v>
      </c>
      <c r="B45" s="24"/>
      <c r="C45" s="128"/>
      <c r="D45" s="25"/>
      <c r="E45" s="26"/>
      <c r="F45" s="27">
        <f>E45</f>
        <v>0</v>
      </c>
    </row>
    <row r="46" spans="1:6" x14ac:dyDescent="0.25">
      <c r="A46" s="129">
        <v>44866</v>
      </c>
      <c r="B46" s="24"/>
      <c r="C46" s="128"/>
      <c r="D46" s="25"/>
      <c r="E46" s="26"/>
      <c r="F46" s="27">
        <f>E46</f>
        <v>0</v>
      </c>
    </row>
    <row r="47" spans="1:6" x14ac:dyDescent="0.25">
      <c r="A47" s="129">
        <v>44896</v>
      </c>
      <c r="B47" s="24"/>
      <c r="C47" s="128"/>
      <c r="D47" s="25"/>
      <c r="E47" s="26"/>
      <c r="F47" s="27">
        <f>E47</f>
        <v>0</v>
      </c>
    </row>
  </sheetData>
  <mergeCells count="31">
    <mergeCell ref="A9:A11"/>
    <mergeCell ref="F9:F11"/>
    <mergeCell ref="A2:F3"/>
    <mergeCell ref="A4:A5"/>
    <mergeCell ref="B4:C5"/>
    <mergeCell ref="D4:D5"/>
    <mergeCell ref="E4:E5"/>
    <mergeCell ref="F4:F5"/>
    <mergeCell ref="A12:A13"/>
    <mergeCell ref="F12:F13"/>
    <mergeCell ref="A14:A15"/>
    <mergeCell ref="F14:F15"/>
    <mergeCell ref="A16:A17"/>
    <mergeCell ref="F16:F17"/>
    <mergeCell ref="A18:A19"/>
    <mergeCell ref="F18:F19"/>
    <mergeCell ref="A20:A22"/>
    <mergeCell ref="F20:F22"/>
    <mergeCell ref="A23:A24"/>
    <mergeCell ref="F23:F24"/>
    <mergeCell ref="A25:A26"/>
    <mergeCell ref="F25:F26"/>
    <mergeCell ref="A27:A28"/>
    <mergeCell ref="F27:F28"/>
    <mergeCell ref="A29:A31"/>
    <mergeCell ref="F29:F31"/>
    <mergeCell ref="A34:A35"/>
    <mergeCell ref="B34:C35"/>
    <mergeCell ref="D34:D35"/>
    <mergeCell ref="E34:E35"/>
    <mergeCell ref="F34:F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2018</vt:lpstr>
      <vt:lpstr>2019</vt:lpstr>
      <vt:lpstr>2016</vt:lpstr>
      <vt:lpstr>2017</vt:lpstr>
      <vt:lpstr>2020</vt:lpstr>
      <vt:lpstr>2021</vt:lpstr>
      <vt:lpstr>2022</vt:lpstr>
      <vt:lpstr>2023</vt:lpstr>
      <vt:lpstr>'2019'!Область_печати</vt:lpstr>
      <vt:lpstr>'2020'!Область_печати</vt:lpstr>
      <vt:lpstr>'2021'!Область_печати</vt:lpstr>
      <vt:lpstr>'2022'!Область_печати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BG1</dc:creator>
  <cp:lastModifiedBy>BG5</cp:lastModifiedBy>
  <cp:lastPrinted>2022-04-21T06:58:10Z</cp:lastPrinted>
  <dcterms:created xsi:type="dcterms:W3CDTF">2019-07-03T11:29:47Z</dcterms:created>
  <dcterms:modified xsi:type="dcterms:W3CDTF">2023-03-29T08:07:50Z</dcterms:modified>
</cp:coreProperties>
</file>