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3" activeTab="0"/>
  </bookViews>
  <sheets>
    <sheet name="приложение 7.1 - А3" sheetId="1" r:id="rId1"/>
    <sheet name="приложение 7.2-1 кв. 2016" sheetId="2" r:id="rId2"/>
    <sheet name="приложение 7.2, 2 кв.2016" sheetId="3" r:id="rId3"/>
    <sheet name="приложение 7.2, 3 кв.2016 " sheetId="4" r:id="rId4"/>
    <sheet name="приложение 7.2,4кв.2016" sheetId="5" r:id="rId5"/>
    <sheet name="приложение 7.2, за год 2016" sheetId="6" r:id="rId6"/>
    <sheet name="прил. 8отчет по кв." sheetId="7" r:id="rId7"/>
    <sheet name="приложение 9" sheetId="8" r:id="rId8"/>
    <sheet name="приложение 11.1" sheetId="9" r:id="rId9"/>
    <sheet name="приложение 11.2" sheetId="10" r:id="rId10"/>
    <sheet name="прил.12 отчет" sheetId="11" r:id="rId11"/>
    <sheet name="прил. 13 отчет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ES">#REF!</definedName>
    <definedName name="AOE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ip" localSheetId="2">'[11]FST5'!$G$149:$G$165,P1_dip,P2_dip,P3_dip,P4_dip</definedName>
    <definedName name="dip">'[11]FST5'!$G$149:$G$165,P1_dip,P2_dip,P3_dip,P4_dip</definedName>
    <definedName name="DOC">#REF!</definedName>
    <definedName name="Down_range">#REF!</definedName>
    <definedName name="eso" localSheetId="2">'[11]FST5'!$G$149:$G$165,P1_eso</definedName>
    <definedName name="eso">'[11]FST5'!$G$149:$G$165,P1_eso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 localSheetId="2">#REF!</definedName>
    <definedName name="ESOcom" localSheetId="3">#REF!</definedName>
    <definedName name="ESOcom" localSheetId="5">#REF!</definedName>
    <definedName name="ESOcom" localSheetId="4">#REF!</definedName>
    <definedName name="ESOcom">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 localSheetId="2">#REF!,#REF!,#REF!,P1_ESO_PROT</definedName>
    <definedName name="gtty">#REF!,#REF!,#REF!,P1_ESO_PROT</definedName>
    <definedName name="INN">#REF!</definedName>
    <definedName name="MO">#REF!</definedName>
    <definedName name="MONTH">#REF!</definedName>
    <definedName name="net" localSheetId="2">'[11]FST5'!$G$100:$G$116,P1_net</definedName>
    <definedName name="net">'[11]FST5'!$G$100:$G$116,P1_net</definedName>
    <definedName name="NET_SCOPE_FOR_LOAD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 localSheetId="2">#REF!</definedName>
    <definedName name="Org_list" localSheetId="3">#REF!</definedName>
    <definedName name="Org_list" localSheetId="5">#REF!</definedName>
    <definedName name="Org_list" localSheetId="4">#REF!</definedName>
    <definedName name="Org_list">#REF!</definedName>
    <definedName name="OTH_DATA">#REF!</definedName>
    <definedName name="OTH_LIST">#REF!</definedName>
    <definedName name="P1_dip" hidden="1">'[11]FST5'!$G$167:$G$172,'[11]FST5'!$G$174:$G$175,'[11]FST5'!$G$177:$G$180,'[11]FST5'!$G$182,'[11]FST5'!$G$184:$G$188,'[11]FST5'!$G$190,'[11]FST5'!$G$192:$G$194</definedName>
    <definedName name="P1_eso" hidden="1">'[11]FST5'!$G$167:$G$172,'[11]FST5'!$G$174:$G$175,'[11]FST5'!$G$177:$G$180,'[11]FST5'!$G$182,'[11]FST5'!$G$184:$G$188,'[11]FST5'!$G$190,'[11]FST5'!$G$192:$G$194</definedName>
    <definedName name="P1_ESO_PROT" hidden="1">#REF!,#REF!,#REF!,#REF!,#REF!,#REF!,#REF!,#REF!</definedName>
    <definedName name="P1_net" hidden="1">'[11]FST5'!$G$118:$G$123,'[11]FST5'!$G$125:$G$126,'[11]FST5'!$G$128:$G$131,'[11]FST5'!$G$133,'[11]FST5'!$G$135:$G$139,'[11]FST5'!$G$141,'[11]FST5'!$G$143:$G$145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5" hidden="1">#REF!,#REF!,#REF!,#REF!,#REF!,#REF!,#REF!</definedName>
    <definedName name="P1_SCOPE_CORR" localSheetId="4" hidden="1">#REF!,#REF!,#REF!,#REF!,#REF!,#REF!,#REF!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5" hidden="1">#REF!,#REF!,#REF!,#REF!,#REF!,#REF!,#REF!</definedName>
    <definedName name="P1_SET_PROT" localSheetId="4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dip" hidden="1">'[11]FST5'!$G$100:$G$116,'[11]FST5'!$G$118:$G$123,'[11]FST5'!$G$125:$G$126,'[11]FST5'!$G$128:$G$131,'[11]FST5'!$G$133,'[11]FST5'!$G$135:$G$139,'[11]FST5'!$G$141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5" hidden="1">#REF!,#REF!,#REF!,#REF!,#REF!,#REF!,#REF!,#REF!</definedName>
    <definedName name="P2_SCOPE_CORR" localSheetId="4" hidden="1">#REF!,#REF!,#REF!,#REF!,#REF!,#REF!,#REF!,#REF!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dip" hidden="1">'[11]FST5'!$G$143:$G$145,'[11]FST5'!$G$214:$G$217,'[11]FST5'!$G$219:$G$224,'[11]FST5'!$G$226,'[11]FST5'!$G$228,'[11]FST5'!$G$230,'[11]FST5'!$G$232,'[11]FST5'!$G$197:$G$212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dip" hidden="1">'[11]FST5'!$G$70:$G$75,'[11]FST5'!$G$77:$G$78,'[11]FST5'!$G$80:$G$83,'[11]FST5'!$G$85,'[11]FST5'!$G$87:$G$91,'[11]FST5'!$G$93,'[11]FST5'!$G$95:$G$97,'[11]FST5'!$G$52:$G$68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5">P1_T2.1?Protection</definedName>
    <definedName name="P6_T2.1?Protection" localSheetId="4">P1_T2.1?Protection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localSheetId="2" hidden="1">'[8]перекрестка'!$J$84:$K$88,'[8]перекрестка'!$N$84:$N$88,'[8]перекрестка'!$F$14:$G$25,P1_SCOPE_PER_PRT,P2_SCOPE_PER_PRT,P3_SCOPE_PER_PRT,P4_SCOPE_PER_PRT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 localSheetId="2">#REF!</definedName>
    <definedName name="PER_ET" localSheetId="3">#REF!</definedName>
    <definedName name="PER_ET" localSheetId="5">#REF!</definedName>
    <definedName name="PER_ET" localSheetId="4">#REF!</definedName>
    <definedName name="PER_ET">#REF!</definedName>
    <definedName name="PR1" localSheetId="2">'[12]Прил 1'!#REF!</definedName>
    <definedName name="PR1" localSheetId="3">'[12]Прил 1'!#REF!</definedName>
    <definedName name="PR1" localSheetId="5">'[12]Прил 1'!#REF!</definedName>
    <definedName name="PR1" localSheetId="4">'[12]Прил 1'!#REF!</definedName>
    <definedName name="PR1">'[12]Прил 1'!#REF!</definedName>
    <definedName name="PROT">#REF!,#REF!,#REF!,#REF!,#REF!,#REF!</definedName>
    <definedName name="REG_ET">#REF!</definedName>
    <definedName name="REG_PROT">'[10]regs'!$H$18:$H$23,'[10]regs'!$H$25:$H$26,'[10]regs'!$H$28:$H$28,'[10]regs'!$H$30:$H$32,'[10]regs'!$H$35:$H$39,'[10]regs'!$H$46:$H$46,'[10]regs'!$H$13:$H$16</definedName>
    <definedName name="REGcom" localSheetId="2">#REF!</definedName>
    <definedName name="REGcom" localSheetId="3">#REF!</definedName>
    <definedName name="REGcom" localSheetId="5">#REF!</definedName>
    <definedName name="REGcom" localSheetId="4">#REF!</definedName>
    <definedName name="REGcom">#REF!</definedName>
    <definedName name="REGIONS">#REF!</definedName>
    <definedName name="REGUL">#REF!</definedName>
    <definedName name="rgk">'[11]FST5'!$G$214:$G$217,'[11]FST5'!$G$219:$G$224,'[11]FST5'!$G$226,'[11]FST5'!$G$228,'[11]FST5'!$G$230,'[11]FST5'!$G$232,'[11]FST5'!$G$197:$G$212</definedName>
    <definedName name="RRE">#REF!</definedName>
    <definedName name="SBT_ET">#REF!</definedName>
    <definedName name="SBT_PROT" localSheetId="2">#REF!,#REF!,#REF!,#REF!,P1_SBT_PROT</definedName>
    <definedName name="SBT_PROT">#REF!,#REF!,#REF!,#REF!,P1_SBT_PROT</definedName>
    <definedName name="SBTcom" localSheetId="2">#REF!</definedName>
    <definedName name="SBTcom" localSheetId="3">#REF!</definedName>
    <definedName name="SBTcom" localSheetId="5">#REF!</definedName>
    <definedName name="SBTcom" localSheetId="4">#REF!</definedName>
    <definedName name="SBTcom">#REF!</definedName>
    <definedName name="sbyt">'[11]FST5'!$G$70:$G$75,'[11]FST5'!$G$77:$G$78,'[11]FST5'!$G$80:$G$83,'[11]FST5'!$G$85,'[11]FST5'!$G$87:$G$91,'[11]FST5'!$G$93,'[11]FST5'!$G$95:$G$97,'[11]FST5'!$G$52:$G$68</definedName>
    <definedName name="SCOPE_16_PRT" localSheetId="2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2">'[8]4'!$Z$27:$AC$31,'[8]4'!$F$14:$I$20,P1_SCOPE_4_PRT,P2_SCOPE_4_PRT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>'[8]5'!$Z$27:$AC$31,'[8]5'!$F$14:$I$21,P1_SCOPE_5_PRT,P2_SCOPE_5_PRT</definedName>
    <definedName name="SCOPE_CORR" localSheetId="2">#REF!,#REF!,#REF!,#REF!,#REF!,'приложение 7.2, 2 кв.2016'!P1_SCOPE_CORR,'приложение 7.2, 2 кв.2016'!P2_SCOPE_CORR</definedName>
    <definedName name="SCOPE_CORR" localSheetId="3">#REF!,#REF!,#REF!,#REF!,#REF!,'приложение 7.2, 3 кв.2016 '!P1_SCOPE_CORR,'приложение 7.2, 3 кв.2016 '!P2_SCOPE_CORR</definedName>
    <definedName name="SCOPE_CORR" localSheetId="5">#REF!,#REF!,#REF!,#REF!,#REF!,'приложение 7.2, за год 2016'!P1_SCOPE_CORR,'приложение 7.2, за год 2016'!P2_SCOPE_CORR</definedName>
    <definedName name="SCOPE_CORR" localSheetId="4">#REF!,#REF!,#REF!,#REF!,#REF!,'приложение 7.2,4кв.2016'!P1_SCOPE_CORR,'приложение 7.2,4кв.2016'!P2_SCOPE_CORR</definedName>
    <definedName name="SCOPE_CORR">#REF!,#REF!,#REF!,#REF!,#REF!,P1_SCOPE_CORR,P2_SCOPE_CORR</definedName>
    <definedName name="SCOPE_CPR">#REF!</definedName>
    <definedName name="SCOPE_ESOLD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 localSheetId="2">'[9]Заголовок'!#REF!</definedName>
    <definedName name="SCOPE_FORM46_EE1_ZAG_KOD" localSheetId="3">'[9]Заголовок'!#REF!</definedName>
    <definedName name="SCOPE_FORM46_EE1_ZAG_KOD" localSheetId="5">'[9]Заголовок'!#REF!</definedName>
    <definedName name="SCOPE_FORM46_EE1_ZAG_KOD" localSheetId="4">'[9]Заголовок'!#REF!</definedName>
    <definedName name="SCOPE_FORM46_EE1_ZAG_KOD">'[9]Заголовок'!#REF!</definedName>
    <definedName name="SCOPE_FRML" localSheetId="2">#REF!,#REF!,P1_SCOPE_FRML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2">'[5]Справочники'!$K$6:$K$742,'[5]Справочники'!#REF!</definedName>
    <definedName name="SCOPE_MO" localSheetId="3">'[5]Справочники'!$K$6:$K$742,'[5]Справочники'!#REF!</definedName>
    <definedName name="SCOPE_MO" localSheetId="5">'[5]Справочники'!$K$6:$K$742,'[5]Справочники'!#REF!</definedName>
    <definedName name="SCOPE_MO" localSheetId="4">'[5]Справочники'!$K$6:$K$742,'[5]Справочники'!#REF!</definedName>
    <definedName name="SCOPE_MO">'[5]Справочники'!$K$6:$K$742,'[5]Справочники'!#REF!</definedName>
    <definedName name="SCOPE_MUPS" localSheetId="2">'[5]Свод'!#REF!,'[5]Свод'!#REF!</definedName>
    <definedName name="SCOPE_MUPS" localSheetId="3">'[5]Свод'!#REF!,'[5]Свод'!#REF!</definedName>
    <definedName name="SCOPE_MUPS" localSheetId="5">'[5]Свод'!#REF!,'[5]Свод'!#REF!</definedName>
    <definedName name="SCOPE_MUPS" localSheetId="4">'[5]Свод'!#REF!,'[5]Свод'!#REF!</definedName>
    <definedName name="SCOPE_MUPS">'[5]Свод'!#REF!,'[5]Свод'!#REF!</definedName>
    <definedName name="SCOPE_MUPS_NAMES" localSheetId="2">'[5]Свод'!#REF!,'[5]Свод'!#REF!</definedName>
    <definedName name="SCOPE_MUPS_NAMES" localSheetId="3">'[5]Свод'!#REF!,'[5]Свод'!#REF!</definedName>
    <definedName name="SCOPE_MUPS_NAMES" localSheetId="5">'[5]Свод'!#REF!,'[5]Свод'!#REF!</definedName>
    <definedName name="SCOPE_MUPS_NAMES" localSheetId="4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OUTD">'[11]FST5'!$G$23:$G$30,'[11]FST5'!$G$32:$G$35,'[11]FST5'!$G$37,'[11]FST5'!$G$39:$G$45,'[11]FST5'!$G$47,'[11]FST5'!$G$49,'[11]FST5'!$G$5:$G$21</definedName>
    <definedName name="SCOPE_PER_PRT" localSheetId="2">P5_SCOPE_PER_PRT,P6_SCOPE_PER_PRT,P7_SCOPE_PER_PRT,'приложение 7.2, 2 кв.2016'!P8_SCOPE_PER_PRT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2">#REF!</definedName>
    <definedName name="SCOPE_RG" localSheetId="3">#REF!</definedName>
    <definedName name="SCOPE_RG" localSheetId="5">#REF!</definedName>
    <definedName name="SCOPE_RG" localSheetId="4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S" localSheetId="2">#REF!,#REF!,#REF!,#REF!,#REF!,#REF!</definedName>
    <definedName name="SCOPE_SS" localSheetId="3">#REF!,#REF!,#REF!,#REF!,#REF!,#REF!</definedName>
    <definedName name="SCOPE_SS" localSheetId="5">#REF!,#REF!,#REF!,#REF!,#REF!,#REF!</definedName>
    <definedName name="SCOPE_SS" localSheetId="4">#REF!,#REF!,#REF!,#REF!,#REF!,#REF!</definedName>
    <definedName name="SCOPE_SS">#REF!,#REF!,#REF!,#REF!,#REF!,#REF!</definedName>
    <definedName name="SCOPE_SS2" localSheetId="2">#REF!</definedName>
    <definedName name="SCOPE_SS2" localSheetId="3">#REF!</definedName>
    <definedName name="SCOPE_SS2" localSheetId="5">#REF!</definedName>
    <definedName name="SCOPE_SS2" localSheetId="4">#REF!</definedName>
    <definedName name="SCOPE_SS2">#REF!</definedName>
    <definedName name="SCOPE_SV_LD1" localSheetId="2">'[8]свод'!$E$104:$M$104,'[8]свод'!$E$106:$M$117,'[8]свод'!$E$120:$M$121,'[8]свод'!$E$123:$M$127,'[8]свод'!$E$10:$M$68,P1_SCOPE_SV_LD1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>P1_SCOPE_SV_PRT,P2_SCOPE_SV_PRT,P3_SCOPE_SV_PRT</definedName>
    <definedName name="SCOPE_SVOD" localSheetId="2">'[9]Свод'!#REF!,'[9]Свод'!#REF!</definedName>
    <definedName name="SCOPE_SVOD" localSheetId="3">'[9]Свод'!#REF!,'[9]Свод'!#REF!</definedName>
    <definedName name="SCOPE_SVOD" localSheetId="5">'[9]Свод'!#REF!,'[9]Свод'!#REF!</definedName>
    <definedName name="SCOPE_SVOD" localSheetId="4">'[9]Свод'!#REF!,'[9]Свод'!#REF!</definedName>
    <definedName name="SCOPE_SVOD">'[9]Свод'!#REF!,'[9]Свод'!#REF!</definedName>
    <definedName name="SCOPE_TP">'[11]FST5'!$L$12:$L$23,'[11]FST5'!$L$5:$L$8</definedName>
    <definedName name="SET_ET">#REF!</definedName>
    <definedName name="SET_PROT" localSheetId="2">#REF!,#REF!,#REF!,#REF!,#REF!,'приложение 7.2, 2 кв.2016'!P1_SET_PROT</definedName>
    <definedName name="SET_PROT" localSheetId="3">#REF!,#REF!,#REF!,#REF!,#REF!,'приложение 7.2, 3 кв.2016 '!P1_SET_PROT</definedName>
    <definedName name="SET_PROT" localSheetId="5">#REF!,#REF!,#REF!,#REF!,#REF!,'приложение 7.2, за год 2016'!P1_SET_PROT</definedName>
    <definedName name="SET_PROT" localSheetId="4">#REF!,#REF!,#REF!,#REF!,#REF!,'приложение 7.2,4кв.2016'!P1_SET_PROT</definedName>
    <definedName name="SET_PROT">#REF!,#REF!,#REF!,#REF!,#REF!,P1_SET_PROT</definedName>
    <definedName name="SET_PRT" localSheetId="2">#REF!,#REF!,#REF!,#REF!,P1_SET_PRT</definedName>
    <definedName name="SET_PRT">#REF!,#REF!,#REF!,#REF!,P1_SET_PRT</definedName>
    <definedName name="SETcom" localSheetId="2">#REF!</definedName>
    <definedName name="SETcom" localSheetId="3">#REF!</definedName>
    <definedName name="SETcom" localSheetId="5">#REF!</definedName>
    <definedName name="SETcom" localSheetId="4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2">#REF!,#REF!</definedName>
    <definedName name="SPR_PROT" localSheetId="3">#REF!,#REF!</definedName>
    <definedName name="SPR_PROT" localSheetId="5">#REF!,#REF!</definedName>
    <definedName name="SPR_PROT" localSheetId="4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'приложение 7.2, 2 кв.2016'!P6_T2.1?Protection</definedName>
    <definedName name="T2.1?Protection" localSheetId="3">'приложение 7.2, 3 кв.2016 '!P6_T2.1?Protection</definedName>
    <definedName name="T2.1?Protection" localSheetId="5">'приложение 7.2, за год 2016'!P6_T2.1?Protection</definedName>
    <definedName name="T2.1?Protection" localSheetId="4">'приложение 7.2,4кв.2016'!P6_T2.1?Protection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5">P1_T2_DiapProt,P2_T2_DiapProt</definedName>
    <definedName name="T2_DiapProt" localSheetId="4">P1_T2_DiapProt,P2_T2_DiapProt</definedName>
    <definedName name="T2_DiapProt">P1_T2_DiapProt,P2_T2_DiapProt</definedName>
    <definedName name="Table">#REF!</definedName>
    <definedName name="TARGET">'[9]TEHSHEET'!$I$42:$I$45</definedName>
    <definedName name="TEMP">#REF!,#REF!</definedName>
    <definedName name="TES">#REF!</definedName>
    <definedName name="TES_DATA">#REF!</definedName>
    <definedName name="TES_LIST">#REF!</definedName>
    <definedName name="TTT" localSheetId="2">#REF!</definedName>
    <definedName name="TTT" localSheetId="3">#REF!</definedName>
    <definedName name="TTT" localSheetId="5">#REF!</definedName>
    <definedName name="TTT" localSheetId="4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11">'прил. 13 отчет'!$A$1:$L$31</definedName>
    <definedName name="_xlnm.Print_Area" localSheetId="6">'прил. 8отчет по кв.'!$A$1:$M$49</definedName>
    <definedName name="_xlnm.Print_Area" localSheetId="10">'прил.12 отчет'!$A$1:$B$57</definedName>
    <definedName name="_xlnm.Print_Area" localSheetId="2">'приложение 7.2, 2 кв.2016'!$A$1:$AJ$42</definedName>
    <definedName name="_xlnm.Print_Area" localSheetId="3">'приложение 7.2, 3 кв.2016 '!$A$1:$AJ$42</definedName>
    <definedName name="_xlnm.Print_Area" localSheetId="5">'приложение 7.2, за год 2016'!$A$1:$AJ$42</definedName>
    <definedName name="_xlnm.Print_Area" localSheetId="4">'приложение 7.2,4кв.2016'!$A$1:$AJ$42</definedName>
    <definedName name="_xlnm.Print_Area" localSheetId="1">'приложение 7.2-1 кв. 2016'!$A$1:$AJ$42</definedName>
    <definedName name="ОРГ" localSheetId="2">#REF!</definedName>
    <definedName name="ОРГ" localSheetId="3">#REF!</definedName>
    <definedName name="ОРГ" localSheetId="5">#REF!</definedName>
    <definedName name="ОРГ" localSheetId="4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B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чистая прибыль + амортизация</t>
        </r>
      </text>
    </comment>
    <comment ref="B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"капитал и резервы"</t>
        </r>
      </text>
    </comment>
  </commentList>
</comments>
</file>

<file path=xl/sharedStrings.xml><?xml version="1.0" encoding="utf-8"?>
<sst xmlns="http://schemas.openxmlformats.org/spreadsheetml/2006/main" count="1145" uniqueCount="320">
  <si>
    <t>№ п/п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</si>
  <si>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</si>
  <si>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</si>
  <si>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</si>
  <si>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</si>
  <si>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</si>
  <si>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</si>
  <si>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</si>
  <si>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</si>
  <si>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</si>
  <si>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</si>
  <si>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</si>
  <si>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</si>
  <si>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</si>
  <si>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</si>
  <si>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</si>
  <si>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</si>
  <si>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</si>
  <si>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</si>
  <si>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</si>
  <si>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</si>
  <si>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</si>
  <si>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</si>
  <si>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</si>
  <si>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</si>
  <si>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</si>
  <si>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</si>
  <si>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</si>
  <si>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</si>
  <si>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</si>
  <si>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</si>
  <si>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</si>
  <si>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</si>
  <si>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</si>
  <si>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</si>
  <si>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</si>
  <si>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</si>
  <si>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</si>
  <si>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</si>
  <si>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</si>
  <si>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</si>
  <si>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</si>
  <si>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</si>
  <si>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</si>
  <si>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</si>
  <si>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</si>
  <si>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</si>
  <si>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</si>
  <si>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4.4.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</si>
  <si>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</si>
  <si>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</si>
  <si>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</si>
  <si>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</si>
  <si>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</si>
  <si>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</si>
  <si>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</si>
  <si>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</si>
  <si>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</si>
  <si>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</si>
  <si>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</si>
  <si>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</si>
  <si>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</si>
  <si>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</si>
  <si>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</si>
  <si>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</si>
  <si>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</si>
  <si>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</si>
  <si>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</si>
  <si>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</si>
  <si>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</si>
  <si>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</si>
  <si>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</si>
  <si>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</si>
  <si>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</si>
  <si>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Наименование</t>
  </si>
  <si>
    <t>Тип</t>
  </si>
  <si>
    <t>Организационный этап</t>
  </si>
  <si>
    <t>3.1.</t>
  </si>
  <si>
    <t>3.2.</t>
  </si>
  <si>
    <t>3.3.</t>
  </si>
  <si>
    <t>Испытания и ввод в эксплуатацию</t>
  </si>
  <si>
    <t>II. Контрольные этапы реализации инвестиционного проекта для сетевых компаний</t>
  </si>
  <si>
    <t>Получение заявки на ТП</t>
  </si>
  <si>
    <t>Разработка и выдача ТУ на ТП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</si>
  <si>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</si>
  <si>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</si>
  <si>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</si>
  <si>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</si>
  <si>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</si>
  <si>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</si>
  <si>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</si>
  <si>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</si>
  <si>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</si>
  <si>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</si>
  <si>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</si>
  <si>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</si>
  <si>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</si>
  <si>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</si>
  <si>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</si>
  <si>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</si>
  <si>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</si>
  <si>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</si>
  <si>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</si>
  <si>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Технические характеристики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</si>
  <si>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</si>
  <si>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</si>
  <si>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</si>
  <si>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</si>
  <si>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</si>
  <si>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</si>
  <si>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</si>
  <si>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</si>
  <si>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</si>
  <si>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</si>
  <si>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</si>
  <si>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к приказу Минэнерго России</t>
  </si>
  <si>
    <t>Утверждаю</t>
  </si>
  <si>
    <t>руководитель организации</t>
  </si>
  <si>
    <t>(подпись)</t>
  </si>
  <si>
    <t>М.П.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</si>
  <si>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</si>
  <si>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</si>
  <si>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</si>
  <si>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</si>
  <si>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</si>
  <si>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</si>
  <si>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</si>
  <si>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</si>
  <si>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</si>
  <si>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</si>
  <si>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</si>
  <si>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</si>
  <si>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</si>
  <si>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</si>
  <si>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</si>
  <si>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</si>
  <si>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</si>
  <si>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</si>
  <si>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</si>
  <si>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</si>
  <si>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</si>
  <si>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</si>
  <si>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</si>
  <si>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</si>
  <si>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</si>
  <si>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</si>
  <si>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</si>
  <si>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</si>
  <si>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</si>
  <si>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</si>
  <si>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</si>
  <si>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</si>
  <si>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</si>
  <si>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</si>
  <si>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</si>
  <si>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</si>
  <si>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</si>
  <si>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</si>
  <si>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</si>
  <si>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</si>
  <si>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</si>
  <si>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</si>
  <si>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</si>
  <si>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</si>
  <si>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</si>
  <si>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</si>
  <si>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</si>
  <si>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</si>
  <si>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</si>
  <si>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</si>
  <si>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</si>
  <si>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</si>
  <si>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</si>
  <si>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</si>
  <si>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</si>
  <si>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</si>
  <si>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</si>
  <si>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</si>
  <si>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</si>
  <si>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</si>
  <si>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</si>
  <si>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</si>
  <si>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</si>
  <si>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</si>
  <si>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</si>
  <si>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</si>
  <si>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</si>
  <si>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</si>
  <si>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</si>
  <si>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</si>
  <si>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</si>
  <si>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</si>
  <si>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</si>
  <si>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</si>
  <si>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</si>
  <si>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</si>
  <si>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</si>
  <si>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</si>
  <si>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</si>
  <si>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</si>
  <si>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</si>
  <si>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</si>
  <si>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</si>
  <si>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</si>
  <si>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</si>
  <si>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</si>
  <si>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</si>
  <si>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от «24»марта 2010 г. №114</t>
  </si>
  <si>
    <t>Приобретение спецтехники взамен изношенной</t>
  </si>
  <si>
    <t>** - согласно проектно-сметной документации с учетом перевода в прогнозные цены планируемого периода с НДС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</si>
  <si>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</si>
  <si>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</si>
  <si>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</si>
  <si>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</si>
  <si>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 7.2</t>
  </si>
  <si>
    <t>Приложение  № 7.1</t>
  </si>
  <si>
    <t>Отчет об исполнении сетевых графиков строительства проектов 
(представляется ежеквартально)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</si>
  <si>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</si>
  <si>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</si>
  <si>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</si>
  <si>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</si>
  <si>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</si>
  <si>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</si>
  <si>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ОАО "Кинешемская городская электросеть"</t>
  </si>
  <si>
    <t>Реконструкция  действующей подстанции 35/6 кВ "Городская"</t>
  </si>
  <si>
    <t>С.Л.Сироткин</t>
  </si>
  <si>
    <t xml:space="preserve">Генеральный директор </t>
  </si>
  <si>
    <t>Генеральный директор</t>
  </si>
  <si>
    <t>не требуется</t>
  </si>
  <si>
    <t xml:space="preserve"> -</t>
  </si>
  <si>
    <t>16МВА</t>
  </si>
  <si>
    <t>1.1.2.1.</t>
  </si>
  <si>
    <t>________________________С.Л.Сироткин</t>
  </si>
  <si>
    <t>Отчет об исполнении инвестиционной программы, млн. рублей с НДС(представляется ежеквартально)</t>
  </si>
  <si>
    <t>"+"</t>
  </si>
  <si>
    <t>"-"</t>
  </si>
  <si>
    <t>всего с начала года</t>
  </si>
  <si>
    <t>Введено(оформлено актами ввода в эксплуатацию)
млн.рублей</t>
  </si>
  <si>
    <t xml:space="preserve">    на 2016 г. </t>
  </si>
  <si>
    <t xml:space="preserve">    на период 2016-2020 гг.</t>
  </si>
  <si>
    <t xml:space="preserve">реконструкция 11 очереди п/ст 35/6 кВ - приобретение оборудования по лизингу </t>
  </si>
  <si>
    <t>Реконструкция воздушных линий электропередачи</t>
  </si>
  <si>
    <t xml:space="preserve">Реконструкция кабельной линии 6,0 кВ </t>
  </si>
  <si>
    <t xml:space="preserve">Реконструкция оборудования ТП и РП </t>
  </si>
  <si>
    <t>Работы по внедрению АСКУЭ частного сектора</t>
  </si>
  <si>
    <t>Строительство линий электропередачи в целях технологического присоединения заявителей</t>
  </si>
  <si>
    <t>Реконструкция ВЛ 0,4 кВ</t>
  </si>
  <si>
    <t>Реконструкция ВЛ 0,4 кВ  вцелях технологического присоединения</t>
  </si>
  <si>
    <t>Объем финансирования
 [отчетный год] 2016</t>
  </si>
  <si>
    <t>Прочие собственные средства (тех. присоединение )</t>
  </si>
  <si>
    <t>за 1 квартал 2016 года</t>
  </si>
  <si>
    <t>2016 г.</t>
  </si>
  <si>
    <t>Реконструкция кабельной линии</t>
  </si>
  <si>
    <t>Реконструкция оборудования ТП и РП.</t>
  </si>
  <si>
    <t>Приобретение спец.техники(единиц)</t>
  </si>
  <si>
    <t>Внедрение АСКУЭ частного сектора</t>
  </si>
  <si>
    <t>Реконструкция ВЛ 0,4 кВ  в целях технологического присоединения</t>
  </si>
  <si>
    <t>Реконструкция подстанции "Городская " 35/6 кВ   2-я очередь</t>
  </si>
  <si>
    <t>2018 - для второй очереди</t>
  </si>
  <si>
    <t>Открытое акционерное общество "Кинешемская городская электросеть"</t>
  </si>
  <si>
    <t>_____________________</t>
  </si>
  <si>
    <t>_______________________</t>
  </si>
  <si>
    <t>-</t>
  </si>
  <si>
    <t>Поставка основного оборудования по 2-й очереди</t>
  </si>
  <si>
    <t>Пред проектный и проектный этап</t>
  </si>
  <si>
    <t>Заключение договора на разработку проектной документации</t>
  </si>
  <si>
    <t>На конец отчетного квартала  /За отчетный квартал, тыс.руб.</t>
  </si>
  <si>
    <t>Контрольные этапы реализации инвестиционного проекта для сетевых компаний</t>
  </si>
  <si>
    <t>* заполняется на основании таблицы 3.2.</t>
  </si>
  <si>
    <t>4 кв. 2016</t>
  </si>
  <si>
    <t>Приложение  № 11.1</t>
  </si>
  <si>
    <t>Приобретение автотранспорта, спец.техники и оборудования</t>
  </si>
  <si>
    <t>Оформленный в соответствии с законодательством землеотвод (+;-)</t>
  </si>
  <si>
    <t>Сроки реализации проекта</t>
  </si>
  <si>
    <t>Реконструкция воздушных линий электропередачи в целях технологического присоединения заявителей</t>
  </si>
  <si>
    <t>Отчет о вводах/выводах объектов (представляется ежеквартально)</t>
  </si>
  <si>
    <t>2-я очередь реконструкции подстанции "Городская " 35/6 кВ</t>
  </si>
  <si>
    <t>Отчет об исполнении основных этапов работ по реализации инвестиционной программы компании в отчетном году 2016 (представляется ежеквартально) - без НДС</t>
  </si>
  <si>
    <t>СИП 4*35</t>
  </si>
  <si>
    <t>ж/б 9,5 м</t>
  </si>
  <si>
    <t>СИП 4*25,*70,*95</t>
  </si>
  <si>
    <t>ТМГ 11-250/6/0,4</t>
  </si>
  <si>
    <t>Плановый объем финансирования,             млн. руб.*</t>
  </si>
  <si>
    <t>Фактически профинансировано,                          млн. руб.</t>
  </si>
  <si>
    <t>Увеличение количества заявок потребителей на технологическое присоединение</t>
  </si>
  <si>
    <t>Изменение стоимости по результатам закупочных процедур</t>
  </si>
  <si>
    <t>250 кВА</t>
  </si>
  <si>
    <t>100 кВА</t>
  </si>
  <si>
    <t>Отсутствие заявок потребителей  на технологическое присоединение</t>
  </si>
  <si>
    <t>Главный инженер</t>
  </si>
  <si>
    <t>Начальник ПТО</t>
  </si>
  <si>
    <t>Экономист</t>
  </si>
  <si>
    <t>Абалдуев В.Г.</t>
  </si>
  <si>
    <t>Пахалуев А.И.</t>
  </si>
  <si>
    <t>Софронова О.А.</t>
  </si>
  <si>
    <t>за 2 квартал 2016 года</t>
  </si>
  <si>
    <t>возврат НДС только с СМР хозспособом</t>
  </si>
  <si>
    <t>Открытое акционерное общество  "Кинешемская городская электросеть"</t>
  </si>
  <si>
    <t>Отчет об источниках финансирования инвестиционных программ, млн. рублей (представляется ежеквартально)</t>
  </si>
  <si>
    <t>250кВА</t>
  </si>
  <si>
    <t>Объем финансирования 2016 год</t>
  </si>
  <si>
    <t>Строительство линий электропередачи за счет собственных средств</t>
  </si>
  <si>
    <t>за 3 квартал 2016 года</t>
  </si>
  <si>
    <t>Отсутствие средств на р/сч</t>
  </si>
  <si>
    <t>0,027 км</t>
  </si>
  <si>
    <t>Отчет о техническом состоянии объекта (представляется ежеквартально)</t>
  </si>
  <si>
    <t>за 4 квартал 2016 года</t>
  </si>
  <si>
    <t>Отчетный период  за 2016 год</t>
  </si>
  <si>
    <t>по состоянию на   31.12. 2016 г.</t>
  </si>
  <si>
    <t>за  2016 год</t>
  </si>
  <si>
    <t>4,46 км</t>
  </si>
  <si>
    <t>4,825 км</t>
  </si>
  <si>
    <t>не подписан акт приемки оборудования</t>
  </si>
  <si>
    <t xml:space="preserve">в т.ч. инвестиционная составляющая в тарифе </t>
  </si>
  <si>
    <t>за 2016 год</t>
  </si>
  <si>
    <t xml:space="preserve"> 2016 год</t>
  </si>
  <si>
    <t>Финансовые показатели за отчетный период   2016 год</t>
  </si>
  <si>
    <t>за  2016 года</t>
  </si>
  <si>
    <t>«01 » марта 2017 года</t>
  </si>
  <si>
    <t>по решению СД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</si>
</sst>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.0#####"/>
    <numFmt numFmtId="165" formatCode="_-* #,##0;\(#,##0\);_-* &quot;-&quot;??;_-@"/>
    <numFmt numFmtId="166" formatCode="_(* #,##0_);_(* \(#,##0\);_(* &quot;-&quot;_);_(@_)"/>
    <numFmt numFmtId="167" formatCode="#,##0.0"/>
    <numFmt numFmtId="168" formatCode="#,##0.000"/>
    <numFmt numFmtId="169" formatCode="0.0%"/>
    <numFmt numFmtId="170" formatCode="_(* #,##0.00_);_(* \(#,##0.00\);_(* &quot;-&quot;_);_(@_)"/>
    <numFmt numFmtId="171" formatCode="0.0"/>
    <numFmt numFmtId="172" formatCode="0.000"/>
    <numFmt numFmtId="173" formatCode="0.0000"/>
    <numFmt numFmtId="174" formatCode="&quot;$&quot;#,##0_);[Red]\(&quot;$&quot;#,##0\)"/>
    <numFmt numFmtId="175" formatCode="General_)"/>
    <numFmt numFmtId="176" formatCode="0.00000"/>
    <numFmt numFmtId="177" formatCode="_-* #,##0.0;\(#,##0.0\);_-* &quot;-&quot;??;_-@"/>
  </numFmts>
  <fonts count="59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b/>
      <sz val="12"/>
      <color indexed="8"/>
      <name val="Times New Roman"/>
      <family val="1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4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4" fontId="40" fillId="0" borderId="0" applyFont="0" applyFill="0" applyBorder="0" applyAlignment="0" applyProtection="0"/>
    <xf numFmtId="49" fontId="37" fillId="0" borderId="0" applyBorder="0">
      <alignment vertical="top"/>
      <protection/>
    </xf>
    <xf numFmtId="0" fontId="41" fillId="0" borderId="0">
      <alignment/>
      <protection/>
    </xf>
    <xf numFmtId="0" fontId="41" fillId="0" borderId="0" applyNumberFormat="0">
      <alignment horizontal="left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5" fontId="21" fillId="0" borderId="1">
      <alignment/>
      <protection locked="0"/>
    </xf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7" applyBorder="0">
      <alignment horizontal="center" vertical="center" wrapText="1"/>
      <protection/>
    </xf>
    <xf numFmtId="175" fontId="44" fillId="6" borderId="1">
      <alignment/>
      <protection/>
    </xf>
    <xf numFmtId="4" fontId="37" fillId="21" borderId="8" applyBorder="0">
      <alignment horizontal="right"/>
      <protection/>
    </xf>
    <xf numFmtId="0" fontId="12" fillId="0" borderId="9" applyNumberFormat="0" applyFill="0" applyAlignment="0" applyProtection="0"/>
    <xf numFmtId="0" fontId="13" fillId="22" borderId="10" applyNumberFormat="0" applyAlignment="0" applyProtection="0"/>
    <xf numFmtId="0" fontId="45" fillId="4" borderId="0" applyFill="0">
      <alignment wrapText="1"/>
      <protection/>
    </xf>
    <xf numFmtId="0" fontId="46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39" fillId="0" borderId="0">
      <alignment/>
      <protection/>
    </xf>
    <xf numFmtId="0" fontId="19" fillId="0" borderId="0" applyNumberFormat="0" applyFill="0" applyBorder="0" applyAlignment="0" applyProtection="0"/>
    <xf numFmtId="49" fontId="45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7" fillId="4" borderId="0" applyBorder="0">
      <alignment horizontal="right"/>
      <protection/>
    </xf>
    <xf numFmtId="4" fontId="37" fillId="7" borderId="13" applyBorder="0">
      <alignment horizontal="right"/>
      <protection/>
    </xf>
    <xf numFmtId="4" fontId="37" fillId="4" borderId="8" applyFont="0" applyBorder="0">
      <alignment horizontal="right"/>
      <protection/>
    </xf>
    <xf numFmtId="0" fontId="20" fillId="4" borderId="0" applyNumberFormat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8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0" borderId="0" xfId="66" applyFont="1">
      <alignment/>
      <protection/>
    </xf>
    <xf numFmtId="0" fontId="0" fillId="0" borderId="0" xfId="66" applyFont="1" applyAlignment="1">
      <alignment horizontal="right"/>
      <protection/>
    </xf>
    <xf numFmtId="2" fontId="24" fillId="0" borderId="0" xfId="66" applyNumberFormat="1" applyFont="1" applyAlignment="1">
      <alignment horizontal="right" vertical="top" wrapText="1"/>
      <protection/>
    </xf>
    <xf numFmtId="0" fontId="26" fillId="0" borderId="0" xfId="0" applyFont="1" applyAlignment="1">
      <alignment/>
    </xf>
    <xf numFmtId="165" fontId="0" fillId="0" borderId="8" xfId="66" applyNumberFormat="1" applyFont="1" applyBorder="1" applyAlignment="1">
      <alignment wrapText="1"/>
      <protection/>
    </xf>
    <xf numFmtId="165" fontId="0" fillId="0" borderId="8" xfId="66" applyNumberFormat="1" applyFont="1" applyBorder="1" applyAlignment="1">
      <alignment vertical="center"/>
      <protection/>
    </xf>
    <xf numFmtId="0" fontId="1" fillId="0" borderId="0" xfId="0" applyFont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33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Alignment="1">
      <alignment horizontal="center"/>
    </xf>
    <xf numFmtId="0" fontId="30" fillId="0" borderId="29" xfId="0" applyFont="1" applyBorder="1" applyAlignment="1">
      <alignment vertical="center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/>
    </xf>
    <xf numFmtId="0" fontId="35" fillId="0" borderId="29" xfId="0" applyFont="1" applyBorder="1" applyAlignment="1">
      <alignment/>
    </xf>
    <xf numFmtId="2" fontId="35" fillId="0" borderId="0" xfId="0" applyNumberFormat="1" applyFont="1" applyAlignment="1">
      <alignment vertical="top" wrapText="1"/>
    </xf>
    <xf numFmtId="0" fontId="30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0" fillId="0" borderId="0" xfId="67" applyFont="1" applyAlignment="1">
      <alignment horizontal="right"/>
      <protection/>
    </xf>
    <xf numFmtId="0" fontId="38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1" fontId="1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/>
    </xf>
    <xf numFmtId="0" fontId="0" fillId="24" borderId="8" xfId="0" applyFont="1" applyFill="1" applyBorder="1" applyAlignment="1">
      <alignment horizontal="center" vertical="center" wrapText="1"/>
    </xf>
    <xf numFmtId="0" fontId="0" fillId="24" borderId="8" xfId="0" applyFont="1" applyFill="1" applyBorder="1" applyAlignment="1">
      <alignment horizontal="left" vertical="center" wrapText="1"/>
    </xf>
    <xf numFmtId="0" fontId="23" fillId="24" borderId="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49" fillId="24" borderId="0" xfId="0" applyFont="1" applyFill="1" applyAlignment="1">
      <alignment/>
    </xf>
    <xf numFmtId="173" fontId="1" fillId="24" borderId="8" xfId="67" applyNumberFormat="1" applyFont="1" applyFill="1" applyBorder="1" applyAlignment="1">
      <alignment horizontal="center" vertical="center" wrapText="1"/>
      <protection/>
    </xf>
    <xf numFmtId="172" fontId="0" fillId="24" borderId="8" xfId="67" applyNumberFormat="1" applyFont="1" applyFill="1" applyBorder="1" applyAlignment="1">
      <alignment horizontal="center" vertical="center" wrapText="1"/>
      <protection/>
    </xf>
    <xf numFmtId="172" fontId="1" fillId="24" borderId="8" xfId="67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horizontal="center" vertical="center" wrapText="1"/>
    </xf>
    <xf numFmtId="2" fontId="1" fillId="24" borderId="8" xfId="0" applyNumberFormat="1" applyFont="1" applyFill="1" applyBorder="1" applyAlignment="1">
      <alignment horizontal="center" vertical="center" wrapText="1"/>
    </xf>
    <xf numFmtId="171" fontId="1" fillId="24" borderId="8" xfId="0" applyNumberFormat="1" applyFont="1" applyFill="1" applyBorder="1" applyAlignment="1">
      <alignment horizontal="center" vertical="center" wrapText="1"/>
    </xf>
    <xf numFmtId="171" fontId="0" fillId="24" borderId="8" xfId="0" applyNumberFormat="1" applyFont="1" applyFill="1" applyBorder="1" applyAlignment="1">
      <alignment horizontal="center" vertical="center" wrapText="1"/>
    </xf>
    <xf numFmtId="2" fontId="0" fillId="24" borderId="8" xfId="0" applyNumberFormat="1" applyFont="1" applyFill="1" applyBorder="1" applyAlignment="1">
      <alignment horizontal="center"/>
    </xf>
    <xf numFmtId="0" fontId="0" fillId="24" borderId="8" xfId="0" applyFont="1" applyFill="1" applyBorder="1" applyAlignment="1">
      <alignment horizontal="center"/>
    </xf>
    <xf numFmtId="2" fontId="0" fillId="24" borderId="8" xfId="0" applyNumberFormat="1" applyFont="1" applyFill="1" applyBorder="1" applyAlignment="1">
      <alignment horizontal="center" vertical="center"/>
    </xf>
    <xf numFmtId="0" fontId="0" fillId="24" borderId="8" xfId="0" applyFont="1" applyFill="1" applyBorder="1" applyAlignment="1">
      <alignment horizontal="center" vertical="center"/>
    </xf>
    <xf numFmtId="0" fontId="23" fillId="24" borderId="8" xfId="0" applyFont="1" applyFill="1" applyBorder="1" applyAlignment="1">
      <alignment horizontal="center" vertical="center"/>
    </xf>
    <xf numFmtId="2" fontId="23" fillId="24" borderId="8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2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right"/>
    </xf>
    <xf numFmtId="0" fontId="0" fillId="24" borderId="29" xfId="0" applyFont="1" applyFill="1" applyBorder="1" applyAlignment="1">
      <alignment/>
    </xf>
    <xf numFmtId="0" fontId="0" fillId="24" borderId="29" xfId="0" applyFont="1" applyFill="1" applyBorder="1" applyAlignment="1">
      <alignment horizontal="right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0" fillId="24" borderId="8" xfId="67" applyFont="1" applyFill="1" applyBorder="1" applyAlignment="1">
      <alignment horizontal="center" vertical="center" wrapText="1"/>
      <protection/>
    </xf>
    <xf numFmtId="0" fontId="1" fillId="0" borderId="8" xfId="0" applyFont="1" applyBorder="1" applyAlignment="1">
      <alignment horizontal="center"/>
    </xf>
    <xf numFmtId="165" fontId="0" fillId="0" borderId="8" xfId="66" applyNumberFormat="1" applyFont="1" applyBorder="1" applyAlignment="1">
      <alignment horizontal="center" wrapText="1"/>
      <protection/>
    </xf>
    <xf numFmtId="165" fontId="50" fillId="0" borderId="0" xfId="66" applyNumberFormat="1" applyFont="1" applyAlignment="1">
      <alignment wrapText="1"/>
      <protection/>
    </xf>
    <xf numFmtId="0" fontId="1" fillId="0" borderId="8" xfId="0" applyFont="1" applyBorder="1" applyAlignment="1">
      <alignment vertical="top" wrapText="1"/>
    </xf>
    <xf numFmtId="0" fontId="52" fillId="0" borderId="0" xfId="0" applyFont="1" applyAlignment="1">
      <alignment horizontal="center"/>
    </xf>
    <xf numFmtId="0" fontId="0" fillId="0" borderId="29" xfId="0" applyFill="1" applyBorder="1" applyAlignment="1">
      <alignment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0" fillId="0" borderId="8" xfId="0" applyFont="1" applyFill="1" applyBorder="1" applyAlignment="1">
      <alignment/>
    </xf>
    <xf numFmtId="0" fontId="0" fillId="0" borderId="8" xfId="0" applyNumberFormat="1" applyFont="1" applyFill="1" applyBorder="1" applyAlignment="1">
      <alignment vertical="top" wrapText="1"/>
    </xf>
    <xf numFmtId="9" fontId="0" fillId="0" borderId="8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8" xfId="0" applyFont="1" applyBorder="1" applyAlignment="1">
      <alignment horizontal="left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vertical="center"/>
    </xf>
    <xf numFmtId="0" fontId="53" fillId="0" borderId="8" xfId="0" applyFont="1" applyBorder="1" applyAlignment="1">
      <alignment vertical="center" wrapText="1"/>
    </xf>
    <xf numFmtId="0" fontId="53" fillId="0" borderId="8" xfId="0" applyFont="1" applyBorder="1" applyAlignment="1">
      <alignment horizontal="center" vertical="center"/>
    </xf>
    <xf numFmtId="0" fontId="53" fillId="24" borderId="8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38" fillId="24" borderId="8" xfId="67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right" wrapText="1"/>
    </xf>
    <xf numFmtId="0" fontId="1" fillId="24" borderId="8" xfId="0" applyFont="1" applyFill="1" applyBorder="1" applyAlignment="1">
      <alignment horizontal="center" vertical="center" wrapText="1"/>
    </xf>
    <xf numFmtId="172" fontId="23" fillId="24" borderId="8" xfId="0" applyNumberFormat="1" applyFont="1" applyFill="1" applyBorder="1" applyAlignment="1">
      <alignment horizontal="center" vertical="center" wrapText="1"/>
    </xf>
    <xf numFmtId="2" fontId="23" fillId="24" borderId="8" xfId="0" applyNumberFormat="1" applyFont="1" applyFill="1" applyBorder="1" applyAlignment="1">
      <alignment horizontal="center"/>
    </xf>
    <xf numFmtId="0" fontId="23" fillId="24" borderId="8" xfId="0" applyFont="1" applyFill="1" applyBorder="1" applyAlignment="1">
      <alignment horizontal="center"/>
    </xf>
    <xf numFmtId="0" fontId="1" fillId="24" borderId="8" xfId="67" applyFont="1" applyFill="1" applyBorder="1" applyAlignment="1">
      <alignment horizontal="center" vertical="center" wrapText="1"/>
      <protection/>
    </xf>
    <xf numFmtId="0" fontId="1" fillId="24" borderId="8" xfId="67" applyFont="1" applyFill="1" applyBorder="1" applyAlignment="1">
      <alignment horizontal="center" vertical="justify" wrapText="1"/>
      <protection/>
    </xf>
    <xf numFmtId="16" fontId="1" fillId="24" borderId="8" xfId="67" applyNumberFormat="1" applyFont="1" applyFill="1" applyBorder="1" applyAlignment="1">
      <alignment horizontal="center" vertical="center" wrapText="1"/>
      <protection/>
    </xf>
    <xf numFmtId="0" fontId="0" fillId="24" borderId="8" xfId="67" applyFont="1" applyFill="1" applyBorder="1" applyAlignment="1">
      <alignment horizontal="left" vertical="center" wrapText="1"/>
      <protection/>
    </xf>
    <xf numFmtId="172" fontId="0" fillId="24" borderId="8" xfId="0" applyNumberFormat="1" applyFont="1" applyFill="1" applyBorder="1" applyAlignment="1">
      <alignment horizontal="center" vertical="center" wrapText="1"/>
    </xf>
    <xf numFmtId="0" fontId="23" fillId="24" borderId="8" xfId="67" applyFont="1" applyFill="1" applyBorder="1" applyAlignment="1">
      <alignment horizontal="center" vertical="center" wrapText="1"/>
      <protection/>
    </xf>
    <xf numFmtId="0" fontId="23" fillId="24" borderId="8" xfId="67" applyFont="1" applyFill="1" applyBorder="1" applyAlignment="1">
      <alignment horizontal="left" vertical="center" wrapText="1"/>
      <protection/>
    </xf>
    <xf numFmtId="172" fontId="23" fillId="24" borderId="8" xfId="67" applyNumberFormat="1" applyFont="1" applyFill="1" applyBorder="1" applyAlignment="1">
      <alignment horizontal="center" vertical="center" wrapText="1"/>
      <protection/>
    </xf>
    <xf numFmtId="0" fontId="29" fillId="24" borderId="8" xfId="67" applyFont="1" applyFill="1" applyBorder="1" applyAlignment="1">
      <alignment horizontal="left" vertical="center" wrapText="1"/>
      <protection/>
    </xf>
    <xf numFmtId="0" fontId="36" fillId="24" borderId="8" xfId="67" applyFont="1" applyFill="1" applyBorder="1" applyAlignment="1">
      <alignment horizontal="left" vertical="center" wrapText="1"/>
      <protection/>
    </xf>
    <xf numFmtId="0" fontId="0" fillId="24" borderId="8" xfId="69" applyFont="1" applyFill="1" applyBorder="1" applyAlignment="1">
      <alignment horizontal="left" vertical="center" wrapText="1"/>
      <protection/>
    </xf>
    <xf numFmtId="0" fontId="1" fillId="24" borderId="8" xfId="67" applyFont="1" applyFill="1" applyBorder="1" applyAlignment="1">
      <alignment horizontal="left" vertical="center" wrapText="1"/>
      <protection/>
    </xf>
    <xf numFmtId="16" fontId="0" fillId="24" borderId="8" xfId="67" applyNumberFormat="1" applyFont="1" applyFill="1" applyBorder="1" applyAlignment="1">
      <alignment horizontal="center" vertical="center" wrapText="1"/>
      <protection/>
    </xf>
    <xf numFmtId="173" fontId="0" fillId="24" borderId="8" xfId="0" applyNumberFormat="1" applyFont="1" applyFill="1" applyBorder="1" applyAlignment="1">
      <alignment horizontal="center" vertical="center" wrapText="1"/>
    </xf>
    <xf numFmtId="173" fontId="1" fillId="24" borderId="8" xfId="0" applyNumberFormat="1" applyFont="1" applyFill="1" applyBorder="1" applyAlignment="1">
      <alignment horizontal="center" vertical="center" wrapText="1"/>
    </xf>
    <xf numFmtId="172" fontId="23" fillId="24" borderId="8" xfId="0" applyNumberFormat="1" applyFont="1" applyFill="1" applyBorder="1" applyAlignment="1">
      <alignment horizontal="center"/>
    </xf>
    <xf numFmtId="172" fontId="23" fillId="24" borderId="8" xfId="0" applyNumberFormat="1" applyFont="1" applyFill="1" applyBorder="1" applyAlignment="1">
      <alignment horizontal="center" vertical="center"/>
    </xf>
    <xf numFmtId="172" fontId="0" fillId="24" borderId="8" xfId="0" applyNumberFormat="1" applyFont="1" applyFill="1" applyBorder="1" applyAlignment="1">
      <alignment horizontal="center" vertical="center"/>
    </xf>
    <xf numFmtId="172" fontId="1" fillId="24" borderId="8" xfId="0" applyNumberFormat="1" applyFont="1" applyFill="1" applyBorder="1" applyAlignment="1">
      <alignment horizontal="center" vertical="center" wrapText="1"/>
    </xf>
    <xf numFmtId="173" fontId="0" fillId="0" borderId="8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justify" wrapText="1"/>
    </xf>
    <xf numFmtId="0" fontId="0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right"/>
    </xf>
    <xf numFmtId="0" fontId="35" fillId="24" borderId="0" xfId="67" applyFont="1" applyFill="1" applyAlignment="1">
      <alignment horizontal="right"/>
      <protection/>
    </xf>
    <xf numFmtId="0" fontId="1" fillId="24" borderId="0" xfId="0" applyFont="1" applyFill="1" applyAlignment="1">
      <alignment vertical="justify" wrapText="1"/>
    </xf>
    <xf numFmtId="0" fontId="33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justify" wrapText="1"/>
    </xf>
    <xf numFmtId="0" fontId="0" fillId="24" borderId="0" xfId="0" applyFont="1" applyFill="1" applyBorder="1" applyAlignment="1">
      <alignment horizontal="left" vertical="justify" wrapText="1"/>
    </xf>
    <xf numFmtId="0" fontId="0" fillId="24" borderId="0" xfId="0" applyFont="1" applyFill="1" applyBorder="1" applyAlignment="1">
      <alignment vertical="justify" wrapText="1"/>
    </xf>
    <xf numFmtId="0" fontId="0" fillId="24" borderId="0" xfId="0" applyFont="1" applyFill="1" applyBorder="1" applyAlignment="1">
      <alignment horizontal="left" vertical="center"/>
    </xf>
    <xf numFmtId="1" fontId="1" fillId="24" borderId="0" xfId="0" applyNumberFormat="1" applyFont="1" applyFill="1" applyAlignment="1">
      <alignment horizontal="left" vertical="top"/>
    </xf>
    <xf numFmtId="2" fontId="0" fillId="24" borderId="0" xfId="0" applyNumberFormat="1" applyFont="1" applyFill="1" applyAlignment="1">
      <alignment vertical="top"/>
    </xf>
    <xf numFmtId="2" fontId="0" fillId="24" borderId="0" xfId="0" applyNumberFormat="1" applyFont="1" applyFill="1" applyAlignment="1">
      <alignment vertical="top" wrapText="1"/>
    </xf>
    <xf numFmtId="2" fontId="0" fillId="24" borderId="0" xfId="0" applyNumberFormat="1" applyFont="1" applyFill="1" applyAlignment="1">
      <alignment horizontal="center" vertical="top" wrapText="1"/>
    </xf>
    <xf numFmtId="2" fontId="0" fillId="24" borderId="0" xfId="0" applyNumberFormat="1" applyFont="1" applyFill="1" applyAlignment="1">
      <alignment horizontal="center" vertical="top"/>
    </xf>
    <xf numFmtId="2" fontId="0" fillId="24" borderId="0" xfId="0" applyNumberFormat="1" applyFont="1" applyFill="1" applyAlignment="1">
      <alignment horizontal="center" vertical="center"/>
    </xf>
    <xf numFmtId="171" fontId="1" fillId="24" borderId="8" xfId="67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left" vertical="justify"/>
    </xf>
    <xf numFmtId="0" fontId="1" fillId="24" borderId="0" xfId="0" applyFont="1" applyFill="1" applyAlignment="1">
      <alignment horizontal="left"/>
    </xf>
    <xf numFmtId="2" fontId="34" fillId="24" borderId="0" xfId="0" applyNumberFormat="1" applyFont="1" applyFill="1" applyAlignment="1">
      <alignment horizontal="right" vertical="top"/>
    </xf>
    <xf numFmtId="0" fontId="34" fillId="24" borderId="0" xfId="0" applyFont="1" applyFill="1" applyBorder="1" applyAlignment="1">
      <alignment horizontal="left" vertical="justify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justify"/>
    </xf>
    <xf numFmtId="0" fontId="34" fillId="24" borderId="0" xfId="0" applyFont="1" applyFill="1" applyAlignment="1">
      <alignment horizontal="left"/>
    </xf>
    <xf numFmtId="49" fontId="35" fillId="24" borderId="0" xfId="0" applyNumberFormat="1" applyFont="1" applyFill="1" applyBorder="1" applyAlignment="1">
      <alignment horizontal="left" vertical="top"/>
    </xf>
    <xf numFmtId="49" fontId="34" fillId="24" borderId="0" xfId="0" applyNumberFormat="1" applyFont="1" applyFill="1" applyBorder="1" applyAlignment="1">
      <alignment horizontal="left" vertical="top"/>
    </xf>
    <xf numFmtId="0" fontId="34" fillId="24" borderId="0" xfId="0" applyFont="1" applyFill="1" applyBorder="1" applyAlignment="1">
      <alignment horizontal="left" vertical="center" wrapText="1"/>
    </xf>
    <xf numFmtId="2" fontId="34" fillId="0" borderId="0" xfId="0" applyNumberFormat="1" applyFont="1" applyAlignment="1">
      <alignment horizontal="right" vertical="top"/>
    </xf>
    <xf numFmtId="0" fontId="35" fillId="0" borderId="0" xfId="67" applyFont="1" applyAlignment="1">
      <alignment horizontal="right"/>
      <protection/>
    </xf>
    <xf numFmtId="2" fontId="34" fillId="0" borderId="0" xfId="0" applyNumberFormat="1" applyFont="1" applyAlignment="1">
      <alignment horizontal="right"/>
    </xf>
    <xf numFmtId="2" fontId="55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4" fillId="24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24" borderId="0" xfId="0" applyFont="1" applyFill="1" applyAlignment="1">
      <alignment vertical="center"/>
    </xf>
    <xf numFmtId="49" fontId="1" fillId="24" borderId="0" xfId="0" applyNumberFormat="1" applyFont="1" applyFill="1" applyBorder="1" applyAlignment="1">
      <alignment horizontal="left" vertical="top"/>
    </xf>
    <xf numFmtId="2" fontId="34" fillId="0" borderId="0" xfId="0" applyNumberFormat="1" applyFont="1" applyAlignment="1">
      <alignment horizontal="right" vertical="top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1" fillId="25" borderId="8" xfId="0" applyFont="1" applyFill="1" applyBorder="1" applyAlignment="1">
      <alignment horizontal="center" vertical="center" wrapText="1"/>
    </xf>
    <xf numFmtId="172" fontId="1" fillId="25" borderId="27" xfId="0" applyNumberFormat="1" applyFont="1" applyFill="1" applyBorder="1" applyAlignment="1">
      <alignment horizontal="center" vertical="center" wrapText="1"/>
    </xf>
    <xf numFmtId="172" fontId="0" fillId="25" borderId="27" xfId="0" applyNumberFormat="1" applyFont="1" applyFill="1" applyBorder="1" applyAlignment="1">
      <alignment horizontal="center" vertical="center" wrapText="1"/>
    </xf>
    <xf numFmtId="172" fontId="1" fillId="25" borderId="8" xfId="67" applyNumberFormat="1" applyFont="1" applyFill="1" applyBorder="1" applyAlignment="1">
      <alignment horizontal="center" vertical="center" wrapText="1"/>
      <protection/>
    </xf>
    <xf numFmtId="172" fontId="0" fillId="25" borderId="8" xfId="67" applyNumberFormat="1" applyFont="1" applyFill="1" applyBorder="1" applyAlignment="1">
      <alignment horizontal="center" vertical="center" wrapText="1"/>
      <protection/>
    </xf>
    <xf numFmtId="172" fontId="0" fillId="25" borderId="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/>
    </xf>
    <xf numFmtId="173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73" fontId="22" fillId="0" borderId="3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/>
    </xf>
    <xf numFmtId="0" fontId="35" fillId="0" borderId="0" xfId="66" applyFont="1">
      <alignment/>
      <protection/>
    </xf>
    <xf numFmtId="0" fontId="34" fillId="0" borderId="0" xfId="0" applyFont="1" applyAlignment="1">
      <alignment vertical="center" wrapText="1"/>
    </xf>
    <xf numFmtId="0" fontId="22" fillId="0" borderId="23" xfId="0" applyFont="1" applyFill="1" applyBorder="1" applyAlignment="1">
      <alignment horizontal="center" vertical="center" wrapText="1"/>
    </xf>
    <xf numFmtId="173" fontId="22" fillId="0" borderId="8" xfId="0" applyNumberFormat="1" applyFont="1" applyBorder="1" applyAlignment="1">
      <alignment horizontal="center" vertical="center" wrapText="1"/>
    </xf>
    <xf numFmtId="177" fontId="0" fillId="26" borderId="33" xfId="66" applyNumberFormat="1" applyFont="1" applyFill="1" applyBorder="1" applyAlignment="1">
      <alignment wrapText="1"/>
      <protection/>
    </xf>
    <xf numFmtId="177" fontId="0" fillId="25" borderId="33" xfId="66" applyNumberFormat="1" applyFont="1" applyFill="1" applyBorder="1" applyAlignment="1">
      <alignment wrapText="1"/>
      <protection/>
    </xf>
    <xf numFmtId="165" fontId="1" fillId="24" borderId="34" xfId="66" applyNumberFormat="1" applyFont="1" applyFill="1" applyBorder="1" applyAlignment="1">
      <alignment horizontal="center" vertical="center" wrapText="1"/>
      <protection/>
    </xf>
    <xf numFmtId="165" fontId="27" fillId="24" borderId="8" xfId="66" applyNumberFormat="1" applyFont="1" applyFill="1" applyBorder="1" applyAlignment="1">
      <alignment horizontal="center" wrapText="1"/>
      <protection/>
    </xf>
    <xf numFmtId="0" fontId="0" fillId="24" borderId="0" xfId="66" applyFont="1" applyFill="1">
      <alignment/>
      <protection/>
    </xf>
    <xf numFmtId="165" fontId="1" fillId="24" borderId="8" xfId="66" applyNumberFormat="1" applyFont="1" applyFill="1" applyBorder="1" applyAlignment="1">
      <alignment horizontal="center" vertical="center" wrapText="1"/>
      <protection/>
    </xf>
    <xf numFmtId="0" fontId="34" fillId="24" borderId="0" xfId="0" applyFont="1" applyFill="1" applyAlignment="1">
      <alignment horizontal="left"/>
    </xf>
    <xf numFmtId="0" fontId="1" fillId="24" borderId="8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1" fillId="0" borderId="0" xfId="66" applyFont="1" applyAlignment="1">
      <alignment horizontal="center"/>
      <protection/>
    </xf>
    <xf numFmtId="172" fontId="23" fillId="27" borderId="8" xfId="67" applyNumberFormat="1" applyFont="1" applyFill="1" applyBorder="1" applyAlignment="1">
      <alignment horizontal="center" vertical="center" wrapText="1"/>
      <protection/>
    </xf>
    <xf numFmtId="172" fontId="0" fillId="27" borderId="8" xfId="0" applyNumberFormat="1" applyFont="1" applyFill="1" applyBorder="1" applyAlignment="1">
      <alignment horizontal="center" vertical="center" wrapText="1"/>
    </xf>
    <xf numFmtId="2" fontId="23" fillId="27" borderId="8" xfId="0" applyNumberFormat="1" applyFont="1" applyFill="1" applyBorder="1" applyAlignment="1">
      <alignment horizontal="center" vertical="center"/>
    </xf>
    <xf numFmtId="2" fontId="0" fillId="27" borderId="8" xfId="0" applyNumberFormat="1" applyFont="1" applyFill="1" applyBorder="1" applyAlignment="1">
      <alignment horizontal="center" vertical="center"/>
    </xf>
    <xf numFmtId="0" fontId="0" fillId="0" borderId="0" xfId="66" applyFont="1" applyFill="1">
      <alignment/>
      <protection/>
    </xf>
    <xf numFmtId="0" fontId="0" fillId="0" borderId="0" xfId="68" applyFont="1" applyAlignment="1">
      <alignment horizontal="right"/>
      <protection/>
    </xf>
    <xf numFmtId="0" fontId="1" fillId="0" borderId="0" xfId="66" applyFont="1" applyAlignment="1">
      <alignment wrapText="1"/>
      <protection/>
    </xf>
    <xf numFmtId="0" fontId="34" fillId="0" borderId="0" xfId="66" applyFont="1" applyAlignment="1">
      <alignment horizontal="center"/>
      <protection/>
    </xf>
    <xf numFmtId="0" fontId="33" fillId="0" borderId="0" xfId="66" applyFont="1" applyFill="1" applyAlignment="1">
      <alignment horizontal="center"/>
      <protection/>
    </xf>
    <xf numFmtId="2" fontId="34" fillId="0" borderId="0" xfId="66" applyNumberFormat="1" applyFont="1" applyAlignment="1">
      <alignment horizontal="right" vertical="top"/>
      <protection/>
    </xf>
    <xf numFmtId="0" fontId="0" fillId="24" borderId="29" xfId="66" applyFont="1" applyFill="1" applyBorder="1">
      <alignment/>
      <protection/>
    </xf>
    <xf numFmtId="0" fontId="0" fillId="24" borderId="29" xfId="66" applyFont="1" applyFill="1" applyBorder="1" applyAlignment="1">
      <alignment horizontal="right"/>
      <protection/>
    </xf>
    <xf numFmtId="0" fontId="1" fillId="0" borderId="8" xfId="66" applyFont="1" applyFill="1" applyBorder="1" applyAlignment="1">
      <alignment horizontal="center" vertical="center" wrapText="1"/>
      <protection/>
    </xf>
    <xf numFmtId="0" fontId="0" fillId="0" borderId="8" xfId="66" applyFont="1" applyFill="1" applyBorder="1" applyAlignment="1">
      <alignment horizontal="center" vertical="center" wrapText="1"/>
      <protection/>
    </xf>
    <xf numFmtId="0" fontId="30" fillId="0" borderId="8" xfId="66" applyFont="1" applyBorder="1" applyAlignment="1">
      <alignment horizontal="center" vertical="center" wrapText="1"/>
      <protection/>
    </xf>
    <xf numFmtId="0" fontId="25" fillId="0" borderId="8" xfId="66" applyFont="1" applyBorder="1" applyAlignment="1">
      <alignment horizontal="center" vertical="center" wrapText="1"/>
      <protection/>
    </xf>
    <xf numFmtId="0" fontId="29" fillId="0" borderId="8" xfId="66" applyFont="1" applyBorder="1" applyAlignment="1">
      <alignment horizontal="center" vertical="center" wrapText="1"/>
      <protection/>
    </xf>
    <xf numFmtId="0" fontId="0" fillId="0" borderId="8" xfId="66" applyFont="1" applyBorder="1" applyAlignment="1">
      <alignment horizontal="center" vertical="center" wrapText="1"/>
      <protection/>
    </xf>
    <xf numFmtId="0" fontId="29" fillId="0" borderId="8" xfId="66" applyFont="1" applyBorder="1" applyAlignment="1">
      <alignment vertical="center" wrapText="1"/>
      <protection/>
    </xf>
    <xf numFmtId="0" fontId="1" fillId="24" borderId="8" xfId="68" applyFont="1" applyFill="1" applyBorder="1" applyAlignment="1">
      <alignment horizontal="center" vertical="center" wrapText="1"/>
      <protection/>
    </xf>
    <xf numFmtId="0" fontId="1" fillId="24" borderId="8" xfId="68" applyFont="1" applyFill="1" applyBorder="1" applyAlignment="1">
      <alignment horizontal="center" vertical="justify" wrapText="1"/>
      <protection/>
    </xf>
    <xf numFmtId="172" fontId="1" fillId="24" borderId="8" xfId="68" applyNumberFormat="1" applyFont="1" applyFill="1" applyBorder="1" applyAlignment="1">
      <alignment horizontal="center" vertical="center" wrapText="1"/>
      <protection/>
    </xf>
    <xf numFmtId="0" fontId="1" fillId="24" borderId="8" xfId="66" applyFont="1" applyFill="1" applyBorder="1" applyAlignment="1">
      <alignment horizontal="center" vertical="center" wrapText="1"/>
      <protection/>
    </xf>
    <xf numFmtId="2" fontId="1" fillId="24" borderId="8" xfId="66" applyNumberFormat="1" applyFont="1" applyFill="1" applyBorder="1" applyAlignment="1">
      <alignment horizontal="center" vertical="center" wrapText="1"/>
      <protection/>
    </xf>
    <xf numFmtId="171" fontId="1" fillId="24" borderId="8" xfId="66" applyNumberFormat="1" applyFont="1" applyFill="1" applyBorder="1" applyAlignment="1">
      <alignment horizontal="center" vertical="center" wrapText="1"/>
      <protection/>
    </xf>
    <xf numFmtId="16" fontId="1" fillId="24" borderId="8" xfId="68" applyNumberFormat="1" applyFont="1" applyFill="1" applyBorder="1" applyAlignment="1">
      <alignment horizontal="center" vertical="center" wrapText="1"/>
      <protection/>
    </xf>
    <xf numFmtId="0" fontId="0" fillId="24" borderId="8" xfId="66" applyFont="1" applyFill="1" applyBorder="1" applyAlignment="1">
      <alignment horizontal="center" vertical="center" wrapText="1"/>
      <protection/>
    </xf>
    <xf numFmtId="171" fontId="0" fillId="24" borderId="8" xfId="66" applyNumberFormat="1" applyFont="1" applyFill="1" applyBorder="1" applyAlignment="1">
      <alignment horizontal="center" vertical="center" wrapText="1"/>
      <protection/>
    </xf>
    <xf numFmtId="0" fontId="0" fillId="24" borderId="8" xfId="68" applyFont="1" applyFill="1" applyBorder="1" applyAlignment="1">
      <alignment horizontal="center" vertical="center" wrapText="1"/>
      <protection/>
    </xf>
    <xf numFmtId="0" fontId="0" fillId="24" borderId="8" xfId="68" applyFont="1" applyFill="1" applyBorder="1" applyAlignment="1">
      <alignment horizontal="left" vertical="center" wrapText="1"/>
      <protection/>
    </xf>
    <xf numFmtId="172" fontId="0" fillId="24" borderId="8" xfId="66" applyNumberFormat="1" applyFont="1" applyFill="1" applyBorder="1" applyAlignment="1">
      <alignment horizontal="center" vertical="center" wrapText="1"/>
      <protection/>
    </xf>
    <xf numFmtId="0" fontId="0" fillId="24" borderId="8" xfId="66" applyFont="1" applyFill="1" applyBorder="1" applyAlignment="1">
      <alignment horizontal="center"/>
      <protection/>
    </xf>
    <xf numFmtId="0" fontId="23" fillId="24" borderId="8" xfId="68" applyFont="1" applyFill="1" applyBorder="1" applyAlignment="1">
      <alignment horizontal="center" vertical="center" wrapText="1"/>
      <protection/>
    </xf>
    <xf numFmtId="0" fontId="23" fillId="24" borderId="8" xfId="68" applyFont="1" applyFill="1" applyBorder="1" applyAlignment="1">
      <alignment horizontal="left" vertical="center" wrapText="1"/>
      <protection/>
    </xf>
    <xf numFmtId="172" fontId="23" fillId="24" borderId="8" xfId="68" applyNumberFormat="1" applyFont="1" applyFill="1" applyBorder="1" applyAlignment="1">
      <alignment horizontal="center" vertical="center" wrapText="1"/>
      <protection/>
    </xf>
    <xf numFmtId="0" fontId="23" fillId="24" borderId="8" xfId="66" applyFont="1" applyFill="1" applyBorder="1" applyAlignment="1">
      <alignment horizontal="center"/>
      <protection/>
    </xf>
    <xf numFmtId="0" fontId="23" fillId="24" borderId="0" xfId="66" applyFont="1" applyFill="1">
      <alignment/>
      <protection/>
    </xf>
    <xf numFmtId="0" fontId="29" fillId="24" borderId="8" xfId="68" applyFont="1" applyFill="1" applyBorder="1" applyAlignment="1">
      <alignment horizontal="left" vertical="center" wrapText="1"/>
      <protection/>
    </xf>
    <xf numFmtId="0" fontId="36" fillId="24" borderId="8" xfId="68" applyFont="1" applyFill="1" applyBorder="1" applyAlignment="1">
      <alignment horizontal="left" vertical="center" wrapText="1"/>
      <protection/>
    </xf>
    <xf numFmtId="172" fontId="23" fillId="24" borderId="8" xfId="66" applyNumberFormat="1" applyFont="1" applyFill="1" applyBorder="1" applyAlignment="1">
      <alignment horizontal="center" vertical="center" wrapText="1"/>
      <protection/>
    </xf>
    <xf numFmtId="172" fontId="23" fillId="24" borderId="8" xfId="66" applyNumberFormat="1" applyFont="1" applyFill="1" applyBorder="1" applyAlignment="1">
      <alignment horizontal="center" vertical="center"/>
      <protection/>
    </xf>
    <xf numFmtId="172" fontId="0" fillId="24" borderId="8" xfId="66" applyNumberFormat="1" applyFont="1" applyFill="1" applyBorder="1" applyAlignment="1">
      <alignment horizontal="center" vertical="center"/>
      <protection/>
    </xf>
    <xf numFmtId="0" fontId="0" fillId="24" borderId="8" xfId="66" applyFont="1" applyFill="1" applyBorder="1" applyAlignment="1">
      <alignment horizontal="center" vertical="center"/>
      <protection/>
    </xf>
    <xf numFmtId="2" fontId="0" fillId="24" borderId="8" xfId="66" applyNumberFormat="1" applyFont="1" applyFill="1" applyBorder="1" applyAlignment="1">
      <alignment horizontal="center" vertical="center"/>
      <protection/>
    </xf>
    <xf numFmtId="0" fontId="1" fillId="24" borderId="8" xfId="68" applyFont="1" applyFill="1" applyBorder="1" applyAlignment="1">
      <alignment horizontal="left" vertical="center" wrapText="1"/>
      <protection/>
    </xf>
    <xf numFmtId="0" fontId="23" fillId="24" borderId="8" xfId="66" applyFont="1" applyFill="1" applyBorder="1" applyAlignment="1">
      <alignment horizontal="center" vertical="center"/>
      <protection/>
    </xf>
    <xf numFmtId="2" fontId="23" fillId="24" borderId="8" xfId="66" applyNumberFormat="1" applyFont="1" applyFill="1" applyBorder="1" applyAlignment="1">
      <alignment horizontal="center" vertical="center"/>
      <protection/>
    </xf>
    <xf numFmtId="16" fontId="0" fillId="24" borderId="8" xfId="68" applyNumberFormat="1" applyFont="1" applyFill="1" applyBorder="1" applyAlignment="1">
      <alignment horizontal="center" vertical="center" wrapText="1"/>
      <protection/>
    </xf>
    <xf numFmtId="172" fontId="0" fillId="24" borderId="8" xfId="68" applyNumberFormat="1" applyFont="1" applyFill="1" applyBorder="1" applyAlignment="1">
      <alignment horizontal="center" vertical="center" wrapText="1"/>
      <protection/>
    </xf>
    <xf numFmtId="172" fontId="1" fillId="24" borderId="8" xfId="66" applyNumberFormat="1" applyFont="1" applyFill="1" applyBorder="1" applyAlignment="1">
      <alignment horizontal="center" vertical="center" wrapText="1"/>
      <protection/>
    </xf>
    <xf numFmtId="0" fontId="1" fillId="0" borderId="0" xfId="66" applyFont="1" applyBorder="1" applyAlignment="1">
      <alignment vertical="center" wrapText="1"/>
      <protection/>
    </xf>
    <xf numFmtId="0" fontId="0" fillId="0" borderId="0" xfId="66" applyFont="1" applyBorder="1" applyAlignment="1">
      <alignment/>
      <protection/>
    </xf>
    <xf numFmtId="0" fontId="0" fillId="0" borderId="0" xfId="66" applyFont="1" applyFill="1" applyBorder="1" applyAlignment="1">
      <alignment/>
      <protection/>
    </xf>
    <xf numFmtId="0" fontId="0" fillId="0" borderId="0" xfId="66" applyFont="1" applyAlignment="1">
      <alignment/>
      <protection/>
    </xf>
    <xf numFmtId="171" fontId="0" fillId="0" borderId="0" xfId="66" applyNumberFormat="1" applyFont="1" applyAlignment="1">
      <alignment/>
      <protection/>
    </xf>
    <xf numFmtId="0" fontId="0" fillId="0" borderId="0" xfId="66" applyFont="1" applyFill="1" applyAlignment="1">
      <alignment/>
      <protection/>
    </xf>
    <xf numFmtId="1" fontId="1" fillId="0" borderId="0" xfId="66" applyNumberFormat="1" applyFont="1" applyAlignment="1">
      <alignment vertical="top"/>
      <protection/>
    </xf>
    <xf numFmtId="0" fontId="0" fillId="0" borderId="0" xfId="66" applyFont="1" applyAlignment="1">
      <alignment wrapText="1"/>
      <protection/>
    </xf>
    <xf numFmtId="0" fontId="34" fillId="24" borderId="0" xfId="66" applyFont="1" applyFill="1" applyBorder="1" applyAlignment="1">
      <alignment horizontal="left" vertical="justify"/>
      <protection/>
    </xf>
    <xf numFmtId="0" fontId="34" fillId="24" borderId="0" xfId="66" applyFont="1" applyFill="1" applyBorder="1" applyAlignment="1">
      <alignment horizontal="center" vertical="center" wrapText="1"/>
      <protection/>
    </xf>
    <xf numFmtId="0" fontId="34" fillId="24" borderId="0" xfId="66" applyFont="1" applyFill="1" applyAlignment="1">
      <alignment horizontal="left" vertical="justify"/>
      <protection/>
    </xf>
    <xf numFmtId="0" fontId="35" fillId="24" borderId="0" xfId="66" applyFont="1" applyFill="1">
      <alignment/>
      <protection/>
    </xf>
    <xf numFmtId="0" fontId="34" fillId="24" borderId="0" xfId="66" applyFont="1" applyFill="1" applyAlignment="1">
      <alignment horizontal="left"/>
      <protection/>
    </xf>
    <xf numFmtId="49" fontId="35" fillId="24" borderId="0" xfId="66" applyNumberFormat="1" applyFont="1" applyFill="1" applyBorder="1" applyAlignment="1">
      <alignment horizontal="left" vertical="top"/>
      <protection/>
    </xf>
    <xf numFmtId="0" fontId="34" fillId="24" borderId="0" xfId="66" applyFont="1" applyFill="1" applyAlignment="1">
      <alignment/>
      <protection/>
    </xf>
    <xf numFmtId="165" fontId="58" fillId="24" borderId="8" xfId="66" applyNumberFormat="1" applyFont="1" applyFill="1" applyBorder="1" applyAlignment="1">
      <alignment horizontal="center" vertical="center" wrapText="1"/>
      <protection/>
    </xf>
    <xf numFmtId="1" fontId="1" fillId="24" borderId="8" xfId="66" applyNumberFormat="1" applyFont="1" applyFill="1" applyBorder="1" applyAlignment="1">
      <alignment horizontal="center" wrapText="1"/>
      <protection/>
    </xf>
    <xf numFmtId="1" fontId="0" fillId="24" borderId="0" xfId="66" applyNumberFormat="1" applyFont="1" applyFill="1" applyAlignment="1">
      <alignment horizontal="center"/>
      <protection/>
    </xf>
    <xf numFmtId="0" fontId="1" fillId="24" borderId="8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/>
    </xf>
    <xf numFmtId="0" fontId="34" fillId="2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8" fillId="24" borderId="0" xfId="67" applyFont="1" applyFill="1" applyBorder="1" applyAlignment="1">
      <alignment horizontal="center" vertical="center" wrapText="1"/>
      <protection/>
    </xf>
    <xf numFmtId="173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3" fillId="24" borderId="8" xfId="0" applyFont="1" applyFill="1" applyBorder="1" applyAlignment="1">
      <alignment horizontal="center" vertical="center"/>
    </xf>
    <xf numFmtId="173" fontId="0" fillId="25" borderId="27" xfId="0" applyNumberFormat="1" applyFont="1" applyFill="1" applyBorder="1" applyAlignment="1">
      <alignment horizontal="center" vertical="center" wrapText="1"/>
    </xf>
    <xf numFmtId="173" fontId="1" fillId="25" borderId="27" xfId="0" applyNumberFormat="1" applyFont="1" applyFill="1" applyBorder="1" applyAlignment="1">
      <alignment horizontal="center" vertical="center" wrapText="1"/>
    </xf>
    <xf numFmtId="0" fontId="22" fillId="24" borderId="8" xfId="0" applyFont="1" applyFill="1" applyBorder="1" applyAlignment="1">
      <alignment horizontal="center" vertical="center"/>
    </xf>
    <xf numFmtId="2" fontId="22" fillId="24" borderId="8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172" fontId="1" fillId="24" borderId="8" xfId="0" applyNumberFormat="1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2" fontId="1" fillId="24" borderId="8" xfId="0" applyNumberFormat="1" applyFont="1" applyFill="1" applyBorder="1" applyAlignment="1">
      <alignment horizontal="center" vertical="center"/>
    </xf>
    <xf numFmtId="0" fontId="0" fillId="28" borderId="8" xfId="0" applyFont="1" applyFill="1" applyBorder="1" applyAlignment="1">
      <alignment horizontal="center" vertical="center" wrapText="1"/>
    </xf>
    <xf numFmtId="173" fontId="1" fillId="28" borderId="8" xfId="67" applyNumberFormat="1" applyFont="1" applyFill="1" applyBorder="1" applyAlignment="1">
      <alignment horizontal="center" vertical="center" wrapText="1"/>
      <protection/>
    </xf>
    <xf numFmtId="172" fontId="1" fillId="28" borderId="8" xfId="67" applyNumberFormat="1" applyFont="1" applyFill="1" applyBorder="1" applyAlignment="1">
      <alignment horizontal="center" vertical="center" wrapText="1"/>
      <protection/>
    </xf>
    <xf numFmtId="172" fontId="0" fillId="28" borderId="8" xfId="0" applyNumberFormat="1" applyFont="1" applyFill="1" applyBorder="1" applyAlignment="1">
      <alignment horizontal="center" vertical="center" wrapText="1"/>
    </xf>
    <xf numFmtId="172" fontId="23" fillId="28" borderId="8" xfId="0" applyNumberFormat="1" applyFont="1" applyFill="1" applyBorder="1" applyAlignment="1">
      <alignment horizontal="center" vertical="center" wrapText="1"/>
    </xf>
    <xf numFmtId="172" fontId="23" fillId="28" borderId="8" xfId="0" applyNumberFormat="1" applyFont="1" applyFill="1" applyBorder="1" applyAlignment="1">
      <alignment horizontal="center"/>
    </xf>
    <xf numFmtId="172" fontId="23" fillId="28" borderId="8" xfId="0" applyNumberFormat="1" applyFont="1" applyFill="1" applyBorder="1" applyAlignment="1">
      <alignment horizontal="center" vertical="center"/>
    </xf>
    <xf numFmtId="172" fontId="0" fillId="28" borderId="8" xfId="0" applyNumberFormat="1" applyFont="1" applyFill="1" applyBorder="1" applyAlignment="1">
      <alignment horizontal="center" vertical="center"/>
    </xf>
    <xf numFmtId="172" fontId="23" fillId="28" borderId="8" xfId="67" applyNumberFormat="1" applyFont="1" applyFill="1" applyBorder="1" applyAlignment="1">
      <alignment horizontal="center" vertical="center" wrapText="1"/>
      <protection/>
    </xf>
    <xf numFmtId="0" fontId="34" fillId="24" borderId="0" xfId="0" applyFont="1" applyFill="1" applyAlignment="1">
      <alignment horizontal="left"/>
    </xf>
    <xf numFmtId="0" fontId="1" fillId="24" borderId="8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173" fontId="0" fillId="0" borderId="8" xfId="0" applyNumberFormat="1" applyFont="1" applyBorder="1" applyAlignment="1">
      <alignment horizontal="center" vertical="center"/>
    </xf>
    <xf numFmtId="173" fontId="0" fillId="0" borderId="15" xfId="0" applyNumberFormat="1" applyFont="1" applyFill="1" applyBorder="1" applyAlignment="1">
      <alignment/>
    </xf>
    <xf numFmtId="172" fontId="1" fillId="28" borderId="8" xfId="0" applyNumberFormat="1" applyFont="1" applyFill="1" applyBorder="1" applyAlignment="1">
      <alignment horizontal="center" vertical="center" wrapText="1"/>
    </xf>
    <xf numFmtId="172" fontId="1" fillId="28" borderId="8" xfId="0" applyNumberFormat="1" applyFont="1" applyFill="1" applyBorder="1" applyAlignment="1">
      <alignment horizontal="center" vertical="center"/>
    </xf>
    <xf numFmtId="173" fontId="35" fillId="0" borderId="0" xfId="0" applyNumberFormat="1" applyFont="1" applyAlignment="1">
      <alignment/>
    </xf>
    <xf numFmtId="0" fontId="0" fillId="28" borderId="8" xfId="66" applyFont="1" applyFill="1" applyBorder="1" applyAlignment="1">
      <alignment horizontal="center" vertical="center" wrapText="1"/>
      <protection/>
    </xf>
    <xf numFmtId="172" fontId="0" fillId="28" borderId="8" xfId="66" applyNumberFormat="1" applyFont="1" applyFill="1" applyBorder="1" applyAlignment="1">
      <alignment horizontal="center" vertical="center" wrapText="1"/>
      <protection/>
    </xf>
    <xf numFmtId="172" fontId="23" fillId="28" borderId="8" xfId="68" applyNumberFormat="1" applyFont="1" applyFill="1" applyBorder="1" applyAlignment="1">
      <alignment horizontal="center" vertical="center" wrapText="1"/>
      <protection/>
    </xf>
    <xf numFmtId="172" fontId="23" fillId="28" borderId="8" xfId="66" applyNumberFormat="1" applyFont="1" applyFill="1" applyBorder="1" applyAlignment="1">
      <alignment horizontal="center" vertical="center" wrapText="1"/>
      <protection/>
    </xf>
    <xf numFmtId="172" fontId="23" fillId="28" borderId="8" xfId="66" applyNumberFormat="1" applyFont="1" applyFill="1" applyBorder="1" applyAlignment="1">
      <alignment horizontal="center"/>
      <protection/>
    </xf>
    <xf numFmtId="172" fontId="23" fillId="28" borderId="8" xfId="66" applyNumberFormat="1" applyFont="1" applyFill="1" applyBorder="1" applyAlignment="1">
      <alignment horizontal="center" vertical="center"/>
      <protection/>
    </xf>
    <xf numFmtId="172" fontId="0" fillId="28" borderId="8" xfId="66" applyNumberFormat="1" applyFont="1" applyFill="1" applyBorder="1" applyAlignment="1">
      <alignment horizontal="center" vertical="center"/>
      <protection/>
    </xf>
    <xf numFmtId="0" fontId="1" fillId="24" borderId="8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justify" wrapText="1"/>
    </xf>
    <xf numFmtId="0" fontId="1" fillId="24" borderId="8" xfId="0" applyFont="1" applyFill="1" applyBorder="1" applyAlignment="1">
      <alignment horizontal="center" vertical="justify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1" fillId="24" borderId="36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8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0" xfId="66" applyFont="1" applyAlignment="1">
      <alignment wrapText="1"/>
      <protection/>
    </xf>
    <xf numFmtId="0" fontId="1" fillId="0" borderId="8" xfId="66" applyFont="1" applyFill="1" applyBorder="1" applyAlignment="1">
      <alignment horizontal="center" vertical="center" wrapText="1"/>
      <protection/>
    </xf>
    <xf numFmtId="0" fontId="1" fillId="28" borderId="8" xfId="66" applyFont="1" applyFill="1" applyBorder="1" applyAlignment="1">
      <alignment horizontal="center" vertical="center" wrapText="1"/>
      <protection/>
    </xf>
    <xf numFmtId="0" fontId="34" fillId="24" borderId="0" xfId="66" applyFont="1" applyFill="1" applyBorder="1" applyAlignment="1">
      <alignment horizontal="left" vertical="center" wrapText="1"/>
      <protection/>
    </xf>
    <xf numFmtId="0" fontId="34" fillId="24" borderId="0" xfId="66" applyFont="1" applyFill="1" applyAlignment="1">
      <alignment horizontal="left"/>
      <protection/>
    </xf>
    <xf numFmtId="0" fontId="27" fillId="0" borderId="8" xfId="66" applyFont="1" applyBorder="1" applyAlignment="1">
      <alignment horizontal="center" vertical="center" wrapText="1"/>
      <protection/>
    </xf>
    <xf numFmtId="0" fontId="31" fillId="0" borderId="8" xfId="66" applyFont="1" applyBorder="1" applyAlignment="1">
      <alignment horizontal="center" vertical="center" wrapText="1"/>
      <protection/>
    </xf>
    <xf numFmtId="0" fontId="1" fillId="0" borderId="8" xfId="66" applyFont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4" fillId="24" borderId="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left" vertical="top" wrapText="1"/>
    </xf>
    <xf numFmtId="0" fontId="34" fillId="0" borderId="41" xfId="0" applyNumberFormat="1" applyFont="1" applyFill="1" applyBorder="1" applyAlignment="1">
      <alignment horizontal="left" vertical="top" wrapText="1"/>
    </xf>
    <xf numFmtId="0" fontId="34" fillId="0" borderId="42" xfId="0" applyNumberFormat="1" applyFont="1" applyFill="1" applyBorder="1" applyAlignment="1">
      <alignment horizontal="left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66" applyFont="1" applyAlignment="1">
      <alignment horizontal="center"/>
      <protection/>
    </xf>
    <xf numFmtId="165" fontId="51" fillId="0" borderId="0" xfId="66" applyNumberFormat="1" applyFont="1" applyAlignment="1">
      <alignment horizontal="left" wrapText="1"/>
      <protection/>
    </xf>
    <xf numFmtId="0" fontId="54" fillId="0" borderId="8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35" fillId="24" borderId="29" xfId="0" applyFont="1" applyFill="1" applyBorder="1" applyAlignment="1">
      <alignment horizontal="right"/>
    </xf>
    <xf numFmtId="0" fontId="1" fillId="24" borderId="14" xfId="67" applyFont="1" applyFill="1" applyBorder="1" applyAlignment="1">
      <alignment horizontal="center" vertical="center" wrapText="1"/>
      <protection/>
    </xf>
    <xf numFmtId="16" fontId="1" fillId="24" borderId="14" xfId="67" applyNumberFormat="1" applyFont="1" applyFill="1" applyBorder="1" applyAlignment="1">
      <alignment horizontal="center" vertical="center" wrapText="1"/>
      <protection/>
    </xf>
    <xf numFmtId="0" fontId="0" fillId="24" borderId="14" xfId="67" applyFont="1" applyFill="1" applyBorder="1" applyAlignment="1">
      <alignment horizontal="center" vertical="center" wrapText="1"/>
      <protection/>
    </xf>
    <xf numFmtId="0" fontId="23" fillId="24" borderId="14" xfId="67" applyFont="1" applyFill="1" applyBorder="1" applyAlignment="1">
      <alignment horizontal="center" vertical="center" wrapText="1"/>
      <protection/>
    </xf>
    <xf numFmtId="172" fontId="1" fillId="24" borderId="15" xfId="67" applyNumberFormat="1" applyFont="1" applyFill="1" applyBorder="1" applyAlignment="1">
      <alignment horizontal="center" vertical="center" wrapText="1"/>
      <protection/>
    </xf>
    <xf numFmtId="16" fontId="1" fillId="24" borderId="18" xfId="67" applyNumberFormat="1" applyFont="1" applyFill="1" applyBorder="1" applyAlignment="1">
      <alignment horizontal="center" vertical="center" wrapText="1"/>
      <protection/>
    </xf>
    <xf numFmtId="0" fontId="0" fillId="24" borderId="17" xfId="67" applyFont="1" applyFill="1" applyBorder="1" applyAlignment="1">
      <alignment horizontal="left" vertical="center" wrapText="1"/>
      <protection/>
    </xf>
    <xf numFmtId="0" fontId="0" fillId="24" borderId="17" xfId="0" applyFont="1" applyFill="1" applyBorder="1" applyAlignment="1">
      <alignment horizontal="center" vertical="center" wrapText="1"/>
    </xf>
    <xf numFmtId="172" fontId="0" fillId="24" borderId="17" xfId="67" applyNumberFormat="1" applyFont="1" applyFill="1" applyBorder="1" applyAlignment="1">
      <alignment horizontal="center" vertical="center" wrapText="1"/>
      <protection/>
    </xf>
    <xf numFmtId="172" fontId="0" fillId="25" borderId="44" xfId="0" applyNumberFormat="1" applyFont="1" applyFill="1" applyBorder="1" applyAlignment="1">
      <alignment horizontal="center" vertical="center" wrapText="1"/>
    </xf>
    <xf numFmtId="172" fontId="0" fillId="24" borderId="17" xfId="0" applyNumberFormat="1" applyFont="1" applyFill="1" applyBorder="1" applyAlignment="1">
      <alignment horizontal="center" vertical="center" wrapText="1"/>
    </xf>
    <xf numFmtId="172" fontId="0" fillId="25" borderId="17" xfId="0" applyNumberFormat="1" applyFont="1" applyFill="1" applyBorder="1" applyAlignment="1">
      <alignment horizontal="center" vertical="center" wrapText="1"/>
    </xf>
    <xf numFmtId="171" fontId="1" fillId="24" borderId="17" xfId="67" applyNumberFormat="1" applyFont="1" applyFill="1" applyBorder="1" applyAlignment="1">
      <alignment horizontal="center" vertical="center" wrapText="1"/>
      <protection/>
    </xf>
    <xf numFmtId="173" fontId="1" fillId="24" borderId="17" xfId="0" applyNumberFormat="1" applyFont="1" applyFill="1" applyBorder="1" applyAlignment="1">
      <alignment horizontal="center" vertical="center" wrapText="1"/>
    </xf>
    <xf numFmtId="0" fontId="51" fillId="24" borderId="16" xfId="0" applyFont="1" applyFill="1" applyBorder="1" applyAlignment="1">
      <alignment horizontal="center" vertical="center" wrapText="1"/>
    </xf>
    <xf numFmtId="165" fontId="0" fillId="25" borderId="8" xfId="66" applyNumberFormat="1" applyFont="1" applyFill="1" applyBorder="1" applyAlignment="1">
      <alignment horizontal="center" wrapText="1"/>
      <protection/>
    </xf>
    <xf numFmtId="165" fontId="51" fillId="0" borderId="8" xfId="66" applyNumberFormat="1" applyFont="1" applyBorder="1" applyAlignment="1">
      <alignment horizontal="center" vertical="center" wrapText="1"/>
      <protection/>
    </xf>
    <xf numFmtId="177" fontId="0" fillId="24" borderId="33" xfId="66" applyNumberFormat="1" applyFont="1" applyFill="1" applyBorder="1" applyAlignment="1">
      <alignment horizontal="center" wrapText="1"/>
      <protection/>
    </xf>
    <xf numFmtId="165" fontId="23" fillId="0" borderId="8" xfId="66" applyNumberFormat="1" applyFont="1" applyBorder="1" applyAlignment="1">
      <alignment wrapText="1"/>
      <protection/>
    </xf>
    <xf numFmtId="165" fontId="22" fillId="20" borderId="8" xfId="66" applyNumberFormat="1" applyFont="1" applyFill="1" applyBorder="1" applyAlignment="1">
      <alignment wrapText="1"/>
      <protection/>
    </xf>
    <xf numFmtId="165" fontId="0" fillId="0" borderId="8" xfId="66" applyNumberFormat="1" applyFont="1" applyBorder="1" applyAlignment="1">
      <alignment/>
      <protection/>
    </xf>
    <xf numFmtId="165" fontId="0" fillId="0" borderId="8" xfId="66" applyNumberFormat="1" applyFont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2" xfId="65"/>
    <cellStyle name="Обычный 3" xfId="66"/>
    <cellStyle name="Обычный_Инвест программа на 2012 -2015  по таблицам Минэнерго" xfId="67"/>
    <cellStyle name="Обычный_Инвест программа на 2012 -2015  по таблицам Минэнерго 2" xfId="68"/>
    <cellStyle name="Обычный_Новые расчеты стоимости услуги передачи  на 2005 г к 21.04.2004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bat\prover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6%20&#1075;&#1086;&#1076;\&#1048;&#1085;&#1074;&#1077;&#1089;&#1090;&#1080;&#1094;&#1080;&#1086;&#1085;&#1085;&#1072;&#1103;%20&#1087;&#1088;&#1086;&#1075;&#1088;&#1072;&#1084;&#1084;&#1072;%20&#1085;&#1072;%202016\&#1086;&#1090;&#1095;&#1077;&#1090;%20&#1087;&#1086;%20&#1048;&#1055;%20&#1079;&#1072;%202016%20&#1075;&#1086;&#1076;\&#1043;&#1086;&#1090;&#1086;&#1074;&#1086;%20&#1074;%20&#1044;&#1077;&#1087;&#1072;&#1088;&#1090;&#1072;&#1084;&#1077;&#1085;&#1090;%20&#1079;&#1072;%202%20&#1082;&#1074;.%202016\&#1054;&#1090;&#1095;&#1077;&#1090;%20&#1087;&#1086;%20&#1048;&#1055;%20&#1079;&#1072;%202%20&#1082;&#1074;.%202016%20%20&#1087;&#1086;%20&#1090;&#1072;&#1073;&#1083;&#1080;&#1094;&#1072;&#1084;%20&#1052;&#1080;&#1085;&#1101;&#1085;&#1077;&#1088;&#1075;&#1086;%20&#1054;&#1040;&#1054;%20&#1050;&#1080;&#1085;&#1077;&#1096;&#1084;&#1072;%20&#1043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2012&#1075;&#1086;&#1076;\&#1080;&#1085;&#1074;&#1077;&#1089;&#1090;&#1080;&#1094;&#1080;&#1080;%20%20&#1086;&#1090;&#1095;&#1077;&#1090;%20&#1079;&#1072;%20200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.1 - А3"/>
      <sheetName val="приложение 7.2-1 кв. 2016"/>
      <sheetName val="приложение 7.2, 2 кв.2016"/>
      <sheetName val="прил. 8отчет по кв."/>
      <sheetName val="приложение 9"/>
      <sheetName val="приложение 11.1"/>
      <sheetName val="приложение 11.2"/>
      <sheetName val="прил.12 отчет"/>
      <sheetName val="прил. 13 отчет"/>
    </sheetNames>
    <sheetDataSet>
      <sheetData sheetId="0">
        <row r="11">
          <cell r="W11" t="str">
            <v>«04 » августа 2016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X44"/>
  <sheetViews>
    <sheetView tabSelected="1" view="pageBreakPreview" zoomScale="75" zoomScaleNormal="60" zoomScaleSheetLayoutView="75" zoomScalePageLayoutView="0" workbookViewId="0" topLeftCell="P27">
      <selection activeCell="W32" sqref="A14:W32"/>
    </sheetView>
  </sheetViews>
  <sheetFormatPr defaultColWidth="9.00390625" defaultRowHeight="15.75"/>
  <cols>
    <col min="1" max="1" width="10.75390625" style="101" bestFit="1" customWidth="1"/>
    <col min="2" max="2" width="39.00390625" style="178" customWidth="1"/>
    <col min="3" max="3" width="13.375" style="101" customWidth="1"/>
    <col min="4" max="5" width="10.875" style="101" customWidth="1"/>
    <col min="6" max="13" width="10.125" style="101" customWidth="1"/>
    <col min="14" max="14" width="9.875" style="179" customWidth="1"/>
    <col min="15" max="15" width="13.25390625" style="179" bestFit="1" customWidth="1"/>
    <col min="16" max="16" width="9.875" style="179" customWidth="1"/>
    <col min="17" max="17" width="13.25390625" style="179" customWidth="1"/>
    <col min="18" max="18" width="14.375" style="101" customWidth="1"/>
    <col min="19" max="19" width="13.375" style="101" customWidth="1"/>
    <col min="20" max="20" width="10.25390625" style="101" customWidth="1"/>
    <col min="21" max="22" width="14.375" style="101" customWidth="1"/>
    <col min="23" max="23" width="16.625" style="101" customWidth="1"/>
    <col min="24" max="16384" width="9.00390625" style="1" customWidth="1"/>
  </cols>
  <sheetData>
    <row r="2" spans="19:23" ht="18.75">
      <c r="S2" s="180"/>
      <c r="T2" s="180"/>
      <c r="U2" s="180"/>
      <c r="V2" s="180"/>
      <c r="W2" s="181" t="s">
        <v>215</v>
      </c>
    </row>
    <row r="3" spans="19:23" ht="18.75">
      <c r="S3" s="180"/>
      <c r="T3" s="180"/>
      <c r="U3" s="180"/>
      <c r="V3" s="180"/>
      <c r="W3" s="182" t="s">
        <v>115</v>
      </c>
    </row>
    <row r="4" spans="19:23" ht="18.75">
      <c r="S4" s="180"/>
      <c r="T4" s="180"/>
      <c r="U4" s="180"/>
      <c r="V4" s="180"/>
      <c r="W4" s="182" t="s">
        <v>207</v>
      </c>
    </row>
    <row r="5" spans="2:23" ht="30.75" customHeight="1">
      <c r="B5" s="183"/>
      <c r="C5" s="102"/>
      <c r="D5" s="102"/>
      <c r="E5" s="102"/>
      <c r="F5" s="184" t="s">
        <v>233</v>
      </c>
      <c r="G5" s="102"/>
      <c r="H5" s="102"/>
      <c r="I5" s="102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186"/>
      <c r="U5" s="186"/>
      <c r="V5" s="186"/>
      <c r="W5" s="186"/>
    </row>
    <row r="6" spans="3:23" ht="20.25">
      <c r="C6" s="103"/>
      <c r="D6" s="103"/>
      <c r="E6" s="103"/>
      <c r="F6" s="103"/>
      <c r="G6" s="103"/>
      <c r="H6" s="103"/>
      <c r="I6" s="103"/>
      <c r="S6" s="180"/>
      <c r="T6" s="180"/>
      <c r="U6" s="180"/>
      <c r="V6" s="180"/>
      <c r="W6" s="181" t="s">
        <v>116</v>
      </c>
    </row>
    <row r="7" spans="3:23" ht="20.25">
      <c r="C7" s="103"/>
      <c r="D7" s="103"/>
      <c r="E7" s="103"/>
      <c r="F7" s="184" t="s">
        <v>259</v>
      </c>
      <c r="G7" s="103"/>
      <c r="H7" s="103"/>
      <c r="I7" s="103"/>
      <c r="S7" s="180"/>
      <c r="T7" s="180"/>
      <c r="U7" s="180"/>
      <c r="V7" s="180"/>
      <c r="W7" s="181" t="s">
        <v>226</v>
      </c>
    </row>
    <row r="8" spans="19:23" ht="18.75">
      <c r="S8" s="180"/>
      <c r="T8" s="180"/>
      <c r="U8" s="180"/>
      <c r="V8" s="180"/>
      <c r="W8" s="181" t="s">
        <v>223</v>
      </c>
    </row>
    <row r="9" spans="19:23" ht="18.75">
      <c r="S9" s="180"/>
      <c r="T9" s="180"/>
      <c r="U9" s="180"/>
      <c r="V9" s="180"/>
      <c r="W9" s="181"/>
    </row>
    <row r="10" spans="19:23" ht="18.75">
      <c r="S10" s="180"/>
      <c r="T10" s="180"/>
      <c r="U10" s="180"/>
      <c r="V10" s="180"/>
      <c r="W10" s="205" t="s">
        <v>232</v>
      </c>
    </row>
    <row r="11" spans="1:24" ht="18.75">
      <c r="A11" s="187"/>
      <c r="S11" s="180"/>
      <c r="T11" s="180"/>
      <c r="U11" s="180"/>
      <c r="V11" s="180"/>
      <c r="W11" s="456" t="s">
        <v>318</v>
      </c>
      <c r="X11" s="101"/>
    </row>
    <row r="12" spans="1:23" ht="15.75">
      <c r="A12" s="187"/>
      <c r="W12" s="188" t="s">
        <v>119</v>
      </c>
    </row>
    <row r="13" ht="16.5" thickBot="1"/>
    <row r="14" spans="1:23" ht="63" customHeight="1">
      <c r="A14" s="370" t="s">
        <v>12</v>
      </c>
      <c r="B14" s="372" t="s">
        <v>33</v>
      </c>
      <c r="C14" s="374" t="s">
        <v>187</v>
      </c>
      <c r="D14" s="376" t="s">
        <v>248</v>
      </c>
      <c r="E14" s="376"/>
      <c r="F14" s="376"/>
      <c r="G14" s="376"/>
      <c r="H14" s="376"/>
      <c r="I14" s="376"/>
      <c r="J14" s="376"/>
      <c r="K14" s="376"/>
      <c r="L14" s="376"/>
      <c r="M14" s="376"/>
      <c r="N14" s="374" t="s">
        <v>141</v>
      </c>
      <c r="O14" s="374"/>
      <c r="P14" s="379" t="s">
        <v>237</v>
      </c>
      <c r="Q14" s="380"/>
      <c r="R14" s="374" t="s">
        <v>188</v>
      </c>
      <c r="S14" s="374" t="s">
        <v>69</v>
      </c>
      <c r="T14" s="374"/>
      <c r="U14" s="374"/>
      <c r="V14" s="374"/>
      <c r="W14" s="377" t="s">
        <v>14</v>
      </c>
    </row>
    <row r="15" spans="1:23" ht="24" customHeight="1">
      <c r="A15" s="371"/>
      <c r="B15" s="373"/>
      <c r="C15" s="375"/>
      <c r="D15" s="375" t="s">
        <v>15</v>
      </c>
      <c r="E15" s="375"/>
      <c r="F15" s="375" t="s">
        <v>16</v>
      </c>
      <c r="G15" s="375"/>
      <c r="H15" s="375" t="s">
        <v>17</v>
      </c>
      <c r="I15" s="375"/>
      <c r="J15" s="375" t="s">
        <v>18</v>
      </c>
      <c r="K15" s="375"/>
      <c r="L15" s="375" t="s">
        <v>19</v>
      </c>
      <c r="M15" s="375"/>
      <c r="N15" s="375"/>
      <c r="O15" s="375"/>
      <c r="P15" s="381"/>
      <c r="Q15" s="382"/>
      <c r="R15" s="375"/>
      <c r="S15" s="375" t="s">
        <v>47</v>
      </c>
      <c r="T15" s="375" t="s">
        <v>65</v>
      </c>
      <c r="U15" s="375" t="s">
        <v>63</v>
      </c>
      <c r="V15" s="375"/>
      <c r="W15" s="378"/>
    </row>
    <row r="16" spans="1:23" ht="93" customHeight="1">
      <c r="A16" s="371"/>
      <c r="B16" s="373"/>
      <c r="C16" s="375"/>
      <c r="D16" s="369" t="s">
        <v>72</v>
      </c>
      <c r="E16" s="227" t="s">
        <v>73</v>
      </c>
      <c r="F16" s="369" t="s">
        <v>20</v>
      </c>
      <c r="G16" s="227" t="s">
        <v>21</v>
      </c>
      <c r="H16" s="369" t="s">
        <v>20</v>
      </c>
      <c r="I16" s="227" t="s">
        <v>21</v>
      </c>
      <c r="J16" s="369" t="s">
        <v>20</v>
      </c>
      <c r="K16" s="227" t="s">
        <v>21</v>
      </c>
      <c r="L16" s="369" t="s">
        <v>20</v>
      </c>
      <c r="M16" s="227" t="s">
        <v>21</v>
      </c>
      <c r="N16" s="369" t="s">
        <v>236</v>
      </c>
      <c r="O16" s="369" t="s">
        <v>138</v>
      </c>
      <c r="P16" s="369" t="s">
        <v>236</v>
      </c>
      <c r="Q16" s="369" t="s">
        <v>140</v>
      </c>
      <c r="R16" s="375"/>
      <c r="S16" s="375"/>
      <c r="T16" s="375"/>
      <c r="U16" s="369" t="s">
        <v>62</v>
      </c>
      <c r="V16" s="369" t="s">
        <v>64</v>
      </c>
      <c r="W16" s="378"/>
    </row>
    <row r="17" spans="1:23" ht="15.75">
      <c r="A17" s="457"/>
      <c r="B17" s="159" t="s">
        <v>34</v>
      </c>
      <c r="C17" s="104">
        <f>C18+C29</f>
        <v>40.001999999999995</v>
      </c>
      <c r="D17" s="106">
        <f>D18+D29</f>
        <v>15.263181999999999</v>
      </c>
      <c r="E17" s="228">
        <f aca="true" t="shared" si="0" ref="E17:E30">G17+I17+K17+M17</f>
        <v>5.887341999999999</v>
      </c>
      <c r="F17" s="106">
        <f aca="true" t="shared" si="1" ref="F17:M17">F18+F29</f>
        <v>0.9594</v>
      </c>
      <c r="G17" s="230">
        <f t="shared" si="1"/>
        <v>0.935198</v>
      </c>
      <c r="H17" s="106">
        <f t="shared" si="1"/>
        <v>1.998</v>
      </c>
      <c r="I17" s="230">
        <f t="shared" si="1"/>
        <v>1.232634</v>
      </c>
      <c r="J17" s="106">
        <f t="shared" si="1"/>
        <v>2.706</v>
      </c>
      <c r="K17" s="230">
        <f t="shared" si="1"/>
        <v>0.9411019999999999</v>
      </c>
      <c r="L17" s="106">
        <f t="shared" si="1"/>
        <v>9.599782</v>
      </c>
      <c r="M17" s="230">
        <f t="shared" si="1"/>
        <v>2.7784079999999998</v>
      </c>
      <c r="N17" s="106">
        <f aca="true" t="shared" si="2" ref="N17:S17">N18+N29</f>
        <v>5.887342</v>
      </c>
      <c r="O17" s="106">
        <f t="shared" si="2"/>
        <v>0.9411019999999999</v>
      </c>
      <c r="P17" s="106">
        <f t="shared" si="2"/>
        <v>5.887342</v>
      </c>
      <c r="Q17" s="106">
        <f t="shared" si="2"/>
        <v>0.9411019999999999</v>
      </c>
      <c r="R17" s="106">
        <f t="shared" si="2"/>
        <v>-9.37584</v>
      </c>
      <c r="S17" s="106">
        <f t="shared" si="2"/>
        <v>-9.37584</v>
      </c>
      <c r="T17" s="202"/>
      <c r="U17" s="106">
        <f>U18+U29</f>
        <v>0</v>
      </c>
      <c r="V17" s="106">
        <f>V18+V29</f>
        <v>0.25314400000000004</v>
      </c>
      <c r="W17" s="189"/>
    </row>
    <row r="18" spans="1:23" ht="31.5">
      <c r="A18" s="457">
        <v>1</v>
      </c>
      <c r="B18" s="159" t="s">
        <v>68</v>
      </c>
      <c r="C18" s="104">
        <f>C19+C27+C28</f>
        <v>40.001999999999995</v>
      </c>
      <c r="D18" s="106">
        <f>D19+D27+D28</f>
        <v>11.379919999999998</v>
      </c>
      <c r="E18" s="228">
        <f t="shared" si="0"/>
        <v>3.6730039999999997</v>
      </c>
      <c r="F18" s="106">
        <f aca="true" t="shared" si="3" ref="F18:M18">F19+F27+F28</f>
        <v>0.6412</v>
      </c>
      <c r="G18" s="230">
        <f t="shared" si="3"/>
        <v>0.741088</v>
      </c>
      <c r="H18" s="106">
        <f t="shared" si="3"/>
        <v>0.792</v>
      </c>
      <c r="I18" s="230">
        <f t="shared" si="3"/>
        <v>0.681574</v>
      </c>
      <c r="J18" s="106">
        <f t="shared" si="3"/>
        <v>1.5</v>
      </c>
      <c r="K18" s="230">
        <f t="shared" si="3"/>
        <v>0.6285919999999999</v>
      </c>
      <c r="L18" s="106">
        <f t="shared" si="3"/>
        <v>8.44672</v>
      </c>
      <c r="M18" s="230">
        <f t="shared" si="3"/>
        <v>1.62175</v>
      </c>
      <c r="N18" s="106">
        <f aca="true" t="shared" si="4" ref="N18:S18">N19+N27+N28</f>
        <v>3.6730039999999997</v>
      </c>
      <c r="O18" s="106">
        <f>O19+O27+O28</f>
        <v>0.6285919999999999</v>
      </c>
      <c r="P18" s="106">
        <f t="shared" si="4"/>
        <v>3.6730039999999997</v>
      </c>
      <c r="Q18" s="106">
        <f t="shared" si="4"/>
        <v>0.6285919999999999</v>
      </c>
      <c r="R18" s="106">
        <f>R19+R27+R28</f>
        <v>-7.706916</v>
      </c>
      <c r="S18" s="106">
        <f t="shared" si="4"/>
        <v>-7.706916</v>
      </c>
      <c r="T18" s="202"/>
      <c r="U18" s="106">
        <f>U19+U27+U28</f>
        <v>0</v>
      </c>
      <c r="V18" s="106">
        <f>V19+V27+V28</f>
        <v>0.25314400000000004</v>
      </c>
      <c r="W18" s="189"/>
    </row>
    <row r="19" spans="1:23" ht="31.5">
      <c r="A19" s="458" t="s">
        <v>1</v>
      </c>
      <c r="B19" s="158" t="s">
        <v>66</v>
      </c>
      <c r="C19" s="104">
        <f>C20+C22+C24+C25</f>
        <v>40.001999999999995</v>
      </c>
      <c r="D19" s="106">
        <f>D20+D22+D24+D25</f>
        <v>6.533659999999999</v>
      </c>
      <c r="E19" s="228">
        <f t="shared" si="0"/>
        <v>2.521104</v>
      </c>
      <c r="F19" s="106">
        <f aca="true" t="shared" si="5" ref="F19:M19">F20+F22+F24+F25</f>
        <v>0.6412</v>
      </c>
      <c r="G19" s="230">
        <f t="shared" si="5"/>
        <v>0.741088</v>
      </c>
      <c r="H19" s="106">
        <f t="shared" si="5"/>
        <v>0.792</v>
      </c>
      <c r="I19" s="230">
        <f t="shared" si="5"/>
        <v>0.681574</v>
      </c>
      <c r="J19" s="106">
        <f t="shared" si="5"/>
        <v>0.792</v>
      </c>
      <c r="K19" s="230">
        <f t="shared" si="5"/>
        <v>0.563692</v>
      </c>
      <c r="L19" s="106">
        <f t="shared" si="5"/>
        <v>4.308459999999999</v>
      </c>
      <c r="M19" s="230">
        <f t="shared" si="5"/>
        <v>0.53475</v>
      </c>
      <c r="N19" s="106">
        <f aca="true" t="shared" si="6" ref="N19:S19">N20+N22+N24+N25</f>
        <v>2.521104</v>
      </c>
      <c r="O19" s="106">
        <f t="shared" si="6"/>
        <v>0.563692</v>
      </c>
      <c r="P19" s="106">
        <f t="shared" si="6"/>
        <v>2.521104</v>
      </c>
      <c r="Q19" s="106">
        <f t="shared" si="6"/>
        <v>0.563692</v>
      </c>
      <c r="R19" s="106">
        <f>R20+R22+R24+R25</f>
        <v>-4.012555999999999</v>
      </c>
      <c r="S19" s="106">
        <f t="shared" si="6"/>
        <v>-4.012555999999999</v>
      </c>
      <c r="T19" s="202"/>
      <c r="U19" s="106">
        <f>U20+U22+U24+U25</f>
        <v>0</v>
      </c>
      <c r="V19" s="106">
        <f>V20+V22+V24+V25</f>
        <v>0.25314400000000004</v>
      </c>
      <c r="W19" s="189"/>
    </row>
    <row r="20" spans="1:23" ht="37.5" customHeight="1">
      <c r="A20" s="459" t="s">
        <v>25</v>
      </c>
      <c r="B20" s="161" t="s">
        <v>224</v>
      </c>
      <c r="C20" s="105">
        <f>SUM(C21:C21)</f>
        <v>40.001999999999995</v>
      </c>
      <c r="D20" s="105">
        <f>SUM(D21:D21)</f>
        <v>3.4160999999999997</v>
      </c>
      <c r="E20" s="229">
        <f t="shared" si="0"/>
        <v>0</v>
      </c>
      <c r="F20" s="105">
        <f aca="true" t="shared" si="7" ref="F20:V20">SUM(F21:F21)</f>
        <v>0</v>
      </c>
      <c r="G20" s="231">
        <f t="shared" si="7"/>
        <v>0</v>
      </c>
      <c r="H20" s="105">
        <f t="shared" si="7"/>
        <v>0</v>
      </c>
      <c r="I20" s="231">
        <f t="shared" si="7"/>
        <v>0</v>
      </c>
      <c r="J20" s="105">
        <f t="shared" si="7"/>
        <v>0</v>
      </c>
      <c r="K20" s="231">
        <f t="shared" si="7"/>
        <v>0</v>
      </c>
      <c r="L20" s="105">
        <f t="shared" si="7"/>
        <v>3.4160999999999997</v>
      </c>
      <c r="M20" s="231">
        <f t="shared" si="7"/>
        <v>0</v>
      </c>
      <c r="N20" s="105">
        <f t="shared" si="7"/>
        <v>0</v>
      </c>
      <c r="O20" s="105">
        <f>SUM(O21:O21)</f>
        <v>0</v>
      </c>
      <c r="P20" s="105">
        <f t="shared" si="7"/>
        <v>0</v>
      </c>
      <c r="Q20" s="105">
        <f t="shared" si="7"/>
        <v>0</v>
      </c>
      <c r="R20" s="105">
        <f t="shared" si="7"/>
        <v>-3.4160999999999997</v>
      </c>
      <c r="S20" s="105">
        <f t="shared" si="7"/>
        <v>-3.4160999999999997</v>
      </c>
      <c r="T20" s="202"/>
      <c r="U20" s="105">
        <f t="shared" si="7"/>
        <v>0</v>
      </c>
      <c r="V20" s="105">
        <f t="shared" si="7"/>
        <v>0</v>
      </c>
      <c r="W20" s="189"/>
    </row>
    <row r="21" spans="1:23" ht="33.75" customHeight="1">
      <c r="A21" s="460"/>
      <c r="B21" s="164" t="s">
        <v>240</v>
      </c>
      <c r="C21" s="100">
        <f>33.9*1.18</f>
        <v>40.001999999999995</v>
      </c>
      <c r="D21" s="165">
        <f>2.895*1.18</f>
        <v>3.4160999999999997</v>
      </c>
      <c r="E21" s="229">
        <f t="shared" si="0"/>
        <v>0</v>
      </c>
      <c r="F21" s="162">
        <v>0</v>
      </c>
      <c r="G21" s="232">
        <v>0</v>
      </c>
      <c r="H21" s="162">
        <v>0</v>
      </c>
      <c r="I21" s="232">
        <v>0</v>
      </c>
      <c r="J21" s="162">
        <v>0</v>
      </c>
      <c r="K21" s="232">
        <v>0</v>
      </c>
      <c r="L21" s="162">
        <f>D21-F21-H21-J21</f>
        <v>3.4160999999999997</v>
      </c>
      <c r="M21" s="232">
        <v>0</v>
      </c>
      <c r="N21" s="162">
        <f aca="true" t="shared" si="8" ref="N21:N30">E21</f>
        <v>0</v>
      </c>
      <c r="O21" s="162">
        <f>G21</f>
        <v>0</v>
      </c>
      <c r="P21" s="162">
        <f aca="true" t="shared" si="9" ref="P21:P31">N21</f>
        <v>0</v>
      </c>
      <c r="Q21" s="162">
        <f>N21</f>
        <v>0</v>
      </c>
      <c r="R21" s="162">
        <f>E21-D21</f>
        <v>-3.4160999999999997</v>
      </c>
      <c r="S21" s="162">
        <f>E21-D21</f>
        <v>-3.4160999999999997</v>
      </c>
      <c r="T21" s="202"/>
      <c r="U21" s="98"/>
      <c r="V21" s="172"/>
      <c r="W21" s="189"/>
    </row>
    <row r="22" spans="1:23" ht="43.5" customHeight="1">
      <c r="A22" s="459" t="s">
        <v>35</v>
      </c>
      <c r="B22" s="166" t="s">
        <v>241</v>
      </c>
      <c r="C22" s="105">
        <f>SUM(C23:C23)</f>
        <v>0</v>
      </c>
      <c r="D22" s="105">
        <f>SUM(D23:D23)</f>
        <v>1.9847599999999999</v>
      </c>
      <c r="E22" s="229">
        <f t="shared" si="0"/>
        <v>2.301624</v>
      </c>
      <c r="F22" s="105">
        <f aca="true" t="shared" si="10" ref="F22:V22">SUM(F23:F23)</f>
        <v>0.358</v>
      </c>
      <c r="G22" s="231">
        <f t="shared" si="10"/>
        <v>0.521608</v>
      </c>
      <c r="H22" s="105">
        <f t="shared" si="10"/>
        <v>0.792</v>
      </c>
      <c r="I22" s="231">
        <f t="shared" si="10"/>
        <v>0.681574</v>
      </c>
      <c r="J22" s="105">
        <f t="shared" si="10"/>
        <v>0.792</v>
      </c>
      <c r="K22" s="231">
        <f t="shared" si="10"/>
        <v>0.563692</v>
      </c>
      <c r="L22" s="105">
        <f t="shared" si="10"/>
        <v>0.04275999999999991</v>
      </c>
      <c r="M22" s="231">
        <f t="shared" si="10"/>
        <v>0.53475</v>
      </c>
      <c r="N22" s="105">
        <f t="shared" si="10"/>
        <v>2.301624</v>
      </c>
      <c r="O22" s="105">
        <f t="shared" si="10"/>
        <v>0.563692</v>
      </c>
      <c r="P22" s="105">
        <f t="shared" si="10"/>
        <v>2.301624</v>
      </c>
      <c r="Q22" s="105">
        <f t="shared" si="10"/>
        <v>0.563692</v>
      </c>
      <c r="R22" s="162">
        <f>E22-D22</f>
        <v>0.31686400000000003</v>
      </c>
      <c r="S22" s="105">
        <f t="shared" si="10"/>
        <v>0.31686400000000003</v>
      </c>
      <c r="T22" s="202">
        <f>S22/(E22)*100</f>
        <v>13.766974970716332</v>
      </c>
      <c r="U22" s="105">
        <f t="shared" si="10"/>
        <v>0</v>
      </c>
      <c r="V22" s="105">
        <f t="shared" si="10"/>
        <v>0.31686400000000003</v>
      </c>
      <c r="W22" s="189"/>
    </row>
    <row r="23" spans="1:23" ht="47.25" customHeight="1">
      <c r="A23" s="459" t="s">
        <v>231</v>
      </c>
      <c r="B23" s="167" t="s">
        <v>246</v>
      </c>
      <c r="C23" s="100"/>
      <c r="D23" s="165">
        <f>1.682*1.18</f>
        <v>1.9847599999999999</v>
      </c>
      <c r="E23" s="337">
        <f>G23+I23+K23+M23</f>
        <v>2.301624</v>
      </c>
      <c r="F23" s="162">
        <v>0.358</v>
      </c>
      <c r="G23" s="232">
        <v>0.521608</v>
      </c>
      <c r="H23" s="162">
        <v>0.792</v>
      </c>
      <c r="I23" s="232">
        <v>0.681574</v>
      </c>
      <c r="J23" s="162">
        <v>0.792</v>
      </c>
      <c r="K23" s="232">
        <v>0.563692</v>
      </c>
      <c r="L23" s="162">
        <f aca="true" t="shared" si="11" ref="L23:L30">D23-F23-H23-J23</f>
        <v>0.04275999999999991</v>
      </c>
      <c r="M23" s="232">
        <v>0.53475</v>
      </c>
      <c r="N23" s="162">
        <f>E23</f>
        <v>2.301624</v>
      </c>
      <c r="O23" s="162">
        <f aca="true" t="shared" si="12" ref="O23:O28">K23</f>
        <v>0.563692</v>
      </c>
      <c r="P23" s="162">
        <f t="shared" si="9"/>
        <v>2.301624</v>
      </c>
      <c r="Q23" s="162">
        <f aca="true" t="shared" si="13" ref="Q23:Q28">O23</f>
        <v>0.563692</v>
      </c>
      <c r="R23" s="162">
        <f aca="true" t="shared" si="14" ref="R23:R32">E23-D23</f>
        <v>0.31686400000000003</v>
      </c>
      <c r="S23" s="162">
        <f>E23-D23</f>
        <v>0.31686400000000003</v>
      </c>
      <c r="T23" s="202">
        <f>S23/(E23)*100</f>
        <v>13.766974970716332</v>
      </c>
      <c r="U23" s="98"/>
      <c r="V23" s="171">
        <f>S23</f>
        <v>0.31686400000000003</v>
      </c>
      <c r="W23" s="190" t="s">
        <v>285</v>
      </c>
    </row>
    <row r="24" spans="1:23" ht="24.75" customHeight="1">
      <c r="A24" s="459" t="s">
        <v>38</v>
      </c>
      <c r="B24" s="168" t="s">
        <v>242</v>
      </c>
      <c r="C24" s="98"/>
      <c r="D24" s="105">
        <f>0.72*1.18</f>
        <v>0.8495999999999999</v>
      </c>
      <c r="E24" s="229">
        <f t="shared" si="0"/>
        <v>0</v>
      </c>
      <c r="F24" s="162">
        <v>0</v>
      </c>
      <c r="G24" s="232">
        <v>0</v>
      </c>
      <c r="H24" s="162">
        <v>0</v>
      </c>
      <c r="I24" s="232">
        <v>0</v>
      </c>
      <c r="J24" s="162">
        <v>0</v>
      </c>
      <c r="K24" s="232">
        <v>0</v>
      </c>
      <c r="L24" s="162">
        <f t="shared" si="11"/>
        <v>0.8495999999999999</v>
      </c>
      <c r="M24" s="232">
        <v>0</v>
      </c>
      <c r="N24" s="162">
        <f t="shared" si="8"/>
        <v>0</v>
      </c>
      <c r="O24" s="162">
        <f t="shared" si="12"/>
        <v>0</v>
      </c>
      <c r="P24" s="162">
        <f t="shared" si="9"/>
        <v>0</v>
      </c>
      <c r="Q24" s="162">
        <f t="shared" si="13"/>
        <v>0</v>
      </c>
      <c r="R24" s="162">
        <f t="shared" si="14"/>
        <v>-0.8495999999999999</v>
      </c>
      <c r="S24" s="162">
        <f>E24-D24</f>
        <v>-0.8495999999999999</v>
      </c>
      <c r="T24" s="202"/>
      <c r="U24" s="98"/>
      <c r="V24" s="172"/>
      <c r="W24" s="190" t="s">
        <v>303</v>
      </c>
    </row>
    <row r="25" spans="1:23" ht="48" customHeight="1">
      <c r="A25" s="459" t="s">
        <v>142</v>
      </c>
      <c r="B25" s="168" t="s">
        <v>243</v>
      </c>
      <c r="C25" s="98"/>
      <c r="D25" s="105">
        <f>0.24*1.18</f>
        <v>0.28319999999999995</v>
      </c>
      <c r="E25" s="229">
        <f t="shared" si="0"/>
        <v>0.21947999999999998</v>
      </c>
      <c r="F25" s="105">
        <f>0.24*1.18</f>
        <v>0.28319999999999995</v>
      </c>
      <c r="G25" s="232">
        <f>186/1000*1.18</f>
        <v>0.21947999999999998</v>
      </c>
      <c r="H25" s="162">
        <v>0</v>
      </c>
      <c r="I25" s="232">
        <v>0</v>
      </c>
      <c r="J25" s="162">
        <v>0</v>
      </c>
      <c r="K25" s="232">
        <v>0</v>
      </c>
      <c r="L25" s="162">
        <f t="shared" si="11"/>
        <v>0</v>
      </c>
      <c r="M25" s="232">
        <v>0</v>
      </c>
      <c r="N25" s="162">
        <f t="shared" si="8"/>
        <v>0.21947999999999998</v>
      </c>
      <c r="O25" s="162">
        <f t="shared" si="12"/>
        <v>0</v>
      </c>
      <c r="P25" s="162">
        <f t="shared" si="9"/>
        <v>0.21947999999999998</v>
      </c>
      <c r="Q25" s="162">
        <f t="shared" si="13"/>
        <v>0</v>
      </c>
      <c r="R25" s="162">
        <f t="shared" si="14"/>
        <v>-0.06371999999999997</v>
      </c>
      <c r="S25" s="162">
        <f>E25-D25</f>
        <v>-0.06371999999999997</v>
      </c>
      <c r="T25" s="202">
        <f>S25/(E25)*100</f>
        <v>-29.03225806451612</v>
      </c>
      <c r="U25" s="98"/>
      <c r="V25" s="171">
        <f>S25</f>
        <v>-0.06371999999999997</v>
      </c>
      <c r="W25" s="190" t="s">
        <v>285</v>
      </c>
    </row>
    <row r="26" spans="1:23" ht="24.75" customHeight="1">
      <c r="A26" s="457" t="s">
        <v>2</v>
      </c>
      <c r="B26" s="169" t="s">
        <v>67</v>
      </c>
      <c r="C26" s="100"/>
      <c r="D26" s="105"/>
      <c r="E26" s="229">
        <f t="shared" si="0"/>
        <v>0</v>
      </c>
      <c r="F26" s="162"/>
      <c r="G26" s="232"/>
      <c r="H26" s="162"/>
      <c r="I26" s="232"/>
      <c r="J26" s="162"/>
      <c r="K26" s="232"/>
      <c r="L26" s="162">
        <f t="shared" si="11"/>
        <v>0</v>
      </c>
      <c r="M26" s="232"/>
      <c r="N26" s="162">
        <f t="shared" si="8"/>
        <v>0</v>
      </c>
      <c r="O26" s="162">
        <f t="shared" si="12"/>
        <v>0</v>
      </c>
      <c r="P26" s="162">
        <f t="shared" si="9"/>
        <v>0</v>
      </c>
      <c r="Q26" s="162">
        <f t="shared" si="13"/>
        <v>0</v>
      </c>
      <c r="R26" s="162">
        <f t="shared" si="14"/>
        <v>0</v>
      </c>
      <c r="S26" s="162">
        <f aca="true" t="shared" si="15" ref="S26:S32">E26-D26</f>
        <v>0</v>
      </c>
      <c r="T26" s="202"/>
      <c r="U26" s="98"/>
      <c r="V26" s="172"/>
      <c r="W26" s="189"/>
    </row>
    <row r="27" spans="1:23" ht="37.5" customHeight="1">
      <c r="A27" s="460"/>
      <c r="B27" s="164" t="s">
        <v>244</v>
      </c>
      <c r="C27" s="369"/>
      <c r="D27" s="165">
        <f>0.907*1.18</f>
        <v>1.07026</v>
      </c>
      <c r="E27" s="229">
        <f t="shared" si="0"/>
        <v>0</v>
      </c>
      <c r="F27" s="162">
        <v>0</v>
      </c>
      <c r="G27" s="232">
        <v>0</v>
      </c>
      <c r="H27" s="162">
        <v>0</v>
      </c>
      <c r="I27" s="232">
        <v>0</v>
      </c>
      <c r="J27" s="162">
        <v>0</v>
      </c>
      <c r="K27" s="232">
        <v>0</v>
      </c>
      <c r="L27" s="162">
        <f t="shared" si="11"/>
        <v>1.07026</v>
      </c>
      <c r="M27" s="232">
        <v>0</v>
      </c>
      <c r="N27" s="162">
        <f t="shared" si="8"/>
        <v>0</v>
      </c>
      <c r="O27" s="162">
        <f t="shared" si="12"/>
        <v>0</v>
      </c>
      <c r="P27" s="162">
        <f t="shared" si="9"/>
        <v>0</v>
      </c>
      <c r="Q27" s="162">
        <f t="shared" si="13"/>
        <v>0</v>
      </c>
      <c r="R27" s="162">
        <f t="shared" si="14"/>
        <v>-1.07026</v>
      </c>
      <c r="S27" s="162">
        <f t="shared" si="15"/>
        <v>-1.07026</v>
      </c>
      <c r="T27" s="202"/>
      <c r="U27" s="98"/>
      <c r="V27" s="172"/>
      <c r="W27" s="190" t="s">
        <v>303</v>
      </c>
    </row>
    <row r="28" spans="1:23" ht="33" customHeight="1">
      <c r="A28" s="457" t="s">
        <v>11</v>
      </c>
      <c r="B28" s="169" t="s">
        <v>208</v>
      </c>
      <c r="C28" s="99"/>
      <c r="D28" s="106">
        <f>3.2*1.18</f>
        <v>3.776</v>
      </c>
      <c r="E28" s="338">
        <f t="shared" si="0"/>
        <v>1.1519</v>
      </c>
      <c r="F28" s="162">
        <v>0</v>
      </c>
      <c r="G28" s="232">
        <v>0</v>
      </c>
      <c r="H28" s="162">
        <v>0</v>
      </c>
      <c r="I28" s="232">
        <v>0</v>
      </c>
      <c r="J28" s="162">
        <f>0.6*1.18</f>
        <v>0.708</v>
      </c>
      <c r="K28" s="232">
        <f>0.055*1.18</f>
        <v>0.0649</v>
      </c>
      <c r="L28" s="162">
        <f t="shared" si="11"/>
        <v>3.0679999999999996</v>
      </c>
      <c r="M28" s="232">
        <v>1.087</v>
      </c>
      <c r="N28" s="162">
        <f t="shared" si="8"/>
        <v>1.1519</v>
      </c>
      <c r="O28" s="162">
        <f t="shared" si="12"/>
        <v>0.0649</v>
      </c>
      <c r="P28" s="162">
        <f t="shared" si="9"/>
        <v>1.1519</v>
      </c>
      <c r="Q28" s="162">
        <f t="shared" si="13"/>
        <v>0.0649</v>
      </c>
      <c r="R28" s="162">
        <f t="shared" si="14"/>
        <v>-2.6241</v>
      </c>
      <c r="S28" s="162">
        <f t="shared" si="15"/>
        <v>-2.6241</v>
      </c>
      <c r="T28" s="202"/>
      <c r="U28" s="98"/>
      <c r="V28" s="172"/>
      <c r="W28" s="190" t="s">
        <v>303</v>
      </c>
    </row>
    <row r="29" spans="1:23" ht="24.75" customHeight="1">
      <c r="A29" s="457" t="s">
        <v>3</v>
      </c>
      <c r="B29" s="169" t="s">
        <v>43</v>
      </c>
      <c r="C29" s="106">
        <f>SUM(C30:C31)</f>
        <v>0</v>
      </c>
      <c r="D29" s="106">
        <f>SUM(D30:D32)</f>
        <v>3.8832619999999998</v>
      </c>
      <c r="E29" s="228">
        <f aca="true" t="shared" si="16" ref="E29:V29">SUM(E30:E32)</f>
        <v>2.214338</v>
      </c>
      <c r="F29" s="106">
        <f t="shared" si="16"/>
        <v>0.3182</v>
      </c>
      <c r="G29" s="230">
        <f t="shared" si="16"/>
        <v>0.19411</v>
      </c>
      <c r="H29" s="106">
        <f t="shared" si="16"/>
        <v>1.206</v>
      </c>
      <c r="I29" s="230">
        <f t="shared" si="16"/>
        <v>0.55106</v>
      </c>
      <c r="J29" s="106">
        <f t="shared" si="16"/>
        <v>1.206</v>
      </c>
      <c r="K29" s="230">
        <f t="shared" si="16"/>
        <v>0.31251</v>
      </c>
      <c r="L29" s="106">
        <f t="shared" si="16"/>
        <v>1.1530619999999998</v>
      </c>
      <c r="M29" s="230">
        <f t="shared" si="16"/>
        <v>1.156658</v>
      </c>
      <c r="N29" s="106">
        <f t="shared" si="16"/>
        <v>2.214338</v>
      </c>
      <c r="O29" s="106">
        <f t="shared" si="16"/>
        <v>0.31251</v>
      </c>
      <c r="P29" s="106">
        <f t="shared" si="16"/>
        <v>2.214338</v>
      </c>
      <c r="Q29" s="106">
        <f t="shared" si="16"/>
        <v>0.31251</v>
      </c>
      <c r="R29" s="106">
        <f t="shared" si="16"/>
        <v>-1.6689239999999999</v>
      </c>
      <c r="S29" s="106">
        <f t="shared" si="16"/>
        <v>-1.6689239999999999</v>
      </c>
      <c r="T29" s="106"/>
      <c r="U29" s="106">
        <f t="shared" si="16"/>
        <v>0</v>
      </c>
      <c r="V29" s="106">
        <f t="shared" si="16"/>
        <v>0</v>
      </c>
      <c r="W29" s="461">
        <f>SUM(W30:W31)</f>
        <v>0</v>
      </c>
    </row>
    <row r="30" spans="1:23" ht="68.25" customHeight="1">
      <c r="A30" s="458" t="s">
        <v>4</v>
      </c>
      <c r="B30" s="161" t="s">
        <v>245</v>
      </c>
      <c r="C30" s="98"/>
      <c r="D30" s="105">
        <f>3.2909*1.18</f>
        <v>3.8832619999999998</v>
      </c>
      <c r="E30" s="229">
        <f t="shared" si="0"/>
        <v>0.4976</v>
      </c>
      <c r="F30" s="162">
        <v>0.3182</v>
      </c>
      <c r="G30" s="232">
        <v>0</v>
      </c>
      <c r="H30" s="162">
        <v>1.206</v>
      </c>
      <c r="I30" s="232">
        <v>0</v>
      </c>
      <c r="J30" s="162">
        <v>1.206</v>
      </c>
      <c r="K30" s="232">
        <v>0</v>
      </c>
      <c r="L30" s="162">
        <f t="shared" si="11"/>
        <v>1.1530619999999998</v>
      </c>
      <c r="M30" s="232">
        <v>0.4976</v>
      </c>
      <c r="N30" s="162">
        <f t="shared" si="8"/>
        <v>0.4976</v>
      </c>
      <c r="O30" s="162">
        <f>K30</f>
        <v>0</v>
      </c>
      <c r="P30" s="162">
        <f t="shared" si="9"/>
        <v>0.4976</v>
      </c>
      <c r="Q30" s="162">
        <f>O30</f>
        <v>0</v>
      </c>
      <c r="R30" s="162">
        <f>E30-D30</f>
        <v>-3.385662</v>
      </c>
      <c r="S30" s="162">
        <f t="shared" si="15"/>
        <v>-3.385662</v>
      </c>
      <c r="T30" s="202"/>
      <c r="U30" s="98"/>
      <c r="V30" s="172"/>
      <c r="W30" s="190" t="s">
        <v>288</v>
      </c>
    </row>
    <row r="31" spans="1:23" ht="75" customHeight="1">
      <c r="A31" s="458" t="s">
        <v>5</v>
      </c>
      <c r="B31" s="166" t="s">
        <v>256</v>
      </c>
      <c r="C31" s="98"/>
      <c r="D31" s="105">
        <v>0</v>
      </c>
      <c r="E31" s="229">
        <f>G31+I31+K31+M31</f>
        <v>1.6237780000000002</v>
      </c>
      <c r="F31" s="162">
        <v>0</v>
      </c>
      <c r="G31" s="232">
        <f>0.1645*1.18</f>
        <v>0.19411</v>
      </c>
      <c r="H31" s="162">
        <v>0</v>
      </c>
      <c r="I31" s="232">
        <f>0.467*1.18</f>
        <v>0.55106</v>
      </c>
      <c r="J31" s="162">
        <v>0</v>
      </c>
      <c r="K31" s="232">
        <v>0.21955</v>
      </c>
      <c r="L31" s="162">
        <v>0</v>
      </c>
      <c r="M31" s="232">
        <v>0.659058</v>
      </c>
      <c r="N31" s="162">
        <f>E31</f>
        <v>1.6237780000000002</v>
      </c>
      <c r="O31" s="162">
        <f>K31</f>
        <v>0.21955</v>
      </c>
      <c r="P31" s="162">
        <f t="shared" si="9"/>
        <v>1.6237780000000002</v>
      </c>
      <c r="Q31" s="162">
        <f>O31</f>
        <v>0.21955</v>
      </c>
      <c r="R31" s="162">
        <f t="shared" si="14"/>
        <v>1.6237780000000002</v>
      </c>
      <c r="S31" s="162">
        <f t="shared" si="15"/>
        <v>1.6237780000000002</v>
      </c>
      <c r="T31" s="202"/>
      <c r="U31" s="98"/>
      <c r="V31" s="172"/>
      <c r="W31" s="190" t="s">
        <v>284</v>
      </c>
    </row>
    <row r="32" spans="1:23" ht="36.75" customHeight="1" thickBot="1">
      <c r="A32" s="462" t="s">
        <v>6</v>
      </c>
      <c r="B32" s="463" t="s">
        <v>301</v>
      </c>
      <c r="C32" s="464"/>
      <c r="D32" s="465">
        <v>0</v>
      </c>
      <c r="E32" s="466">
        <f>G32+I32+K32+M32</f>
        <v>0.09296</v>
      </c>
      <c r="F32" s="467">
        <v>0</v>
      </c>
      <c r="G32" s="468">
        <v>0</v>
      </c>
      <c r="H32" s="467">
        <v>0</v>
      </c>
      <c r="I32" s="468">
        <v>0</v>
      </c>
      <c r="J32" s="467">
        <v>0</v>
      </c>
      <c r="K32" s="468">
        <v>0.09296</v>
      </c>
      <c r="L32" s="467">
        <v>0</v>
      </c>
      <c r="M32" s="468">
        <v>0</v>
      </c>
      <c r="N32" s="467">
        <f>E32</f>
        <v>0.09296</v>
      </c>
      <c r="O32" s="467">
        <f>K32</f>
        <v>0.09296</v>
      </c>
      <c r="P32" s="467">
        <f>N32</f>
        <v>0.09296</v>
      </c>
      <c r="Q32" s="467">
        <f>O32</f>
        <v>0.09296</v>
      </c>
      <c r="R32" s="467">
        <f t="shared" si="14"/>
        <v>0.09296</v>
      </c>
      <c r="S32" s="467">
        <f t="shared" si="15"/>
        <v>0.09296</v>
      </c>
      <c r="T32" s="469"/>
      <c r="U32" s="464"/>
      <c r="V32" s="470"/>
      <c r="W32" s="471"/>
    </row>
    <row r="33" spans="1:23" ht="15.75">
      <c r="A33" s="191"/>
      <c r="B33" s="192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</row>
    <row r="34" spans="1:23" ht="15.75">
      <c r="A34" s="191"/>
      <c r="B34" s="193" t="s">
        <v>120</v>
      </c>
      <c r="C34" s="107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</row>
    <row r="35" spans="1:23" ht="15.75" customHeight="1">
      <c r="A35" s="191"/>
      <c r="B35" s="386" t="s">
        <v>121</v>
      </c>
      <c r="C35" s="386"/>
      <c r="D35" s="386"/>
      <c r="E35" s="386"/>
      <c r="F35" s="386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</row>
    <row r="36" spans="1:23" ht="15.75">
      <c r="A36" s="107"/>
      <c r="B36" s="178" t="s">
        <v>122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</row>
    <row r="37" spans="1:23" ht="15.75" customHeight="1">
      <c r="A37" s="107"/>
      <c r="B37" s="385" t="s">
        <v>123</v>
      </c>
      <c r="C37" s="385"/>
      <c r="D37" s="385"/>
      <c r="E37" s="385"/>
      <c r="F37" s="385"/>
      <c r="G37" s="385"/>
      <c r="H37" s="385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1:23" ht="15.75">
      <c r="A38" s="107"/>
      <c r="B38" s="194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</row>
    <row r="39" spans="1:23" ht="18.75" customHeight="1">
      <c r="A39" s="107"/>
      <c r="B39" s="206" t="s">
        <v>289</v>
      </c>
      <c r="C39" s="76"/>
      <c r="D39" s="207"/>
      <c r="G39" s="107"/>
      <c r="H39" s="107"/>
      <c r="I39" s="107"/>
      <c r="J39" s="384" t="s">
        <v>292</v>
      </c>
      <c r="K39" s="384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11" ht="18.75">
      <c r="A40" s="195"/>
      <c r="B40" s="208"/>
      <c r="C40" s="76"/>
      <c r="D40" s="180"/>
      <c r="J40" s="209"/>
      <c r="K40" s="209"/>
    </row>
    <row r="41" spans="1:11" ht="18.75">
      <c r="A41" s="196"/>
      <c r="B41" s="208" t="s">
        <v>290</v>
      </c>
      <c r="C41" s="76"/>
      <c r="D41" s="180"/>
      <c r="G41" s="197"/>
      <c r="H41" s="197"/>
      <c r="I41" s="197"/>
      <c r="J41" s="383" t="s">
        <v>293</v>
      </c>
      <c r="K41" s="383"/>
    </row>
    <row r="42" spans="1:11" ht="18.75">
      <c r="A42" s="196"/>
      <c r="B42" s="208"/>
      <c r="C42" s="76"/>
      <c r="D42" s="180"/>
      <c r="G42" s="197"/>
      <c r="H42" s="197"/>
      <c r="I42" s="197"/>
      <c r="J42" s="209"/>
      <c r="K42" s="209"/>
    </row>
    <row r="43" spans="2:23" ht="18.75">
      <c r="B43" s="208" t="s">
        <v>291</v>
      </c>
      <c r="C43" s="76"/>
      <c r="D43" s="210"/>
      <c r="G43" s="198"/>
      <c r="I43" s="199"/>
      <c r="J43" s="383" t="s">
        <v>294</v>
      </c>
      <c r="K43" s="383"/>
      <c r="M43" s="200"/>
      <c r="N43" s="201"/>
      <c r="O43" s="201"/>
      <c r="P43" s="201"/>
      <c r="Q43" s="201"/>
      <c r="R43" s="200"/>
      <c r="S43" s="200"/>
      <c r="T43" s="200"/>
      <c r="U43" s="200"/>
      <c r="V43" s="200"/>
      <c r="W43" s="200"/>
    </row>
    <row r="44" spans="4:9" ht="15.75">
      <c r="D44" s="187"/>
      <c r="E44" s="204"/>
      <c r="F44" s="204"/>
      <c r="I44" s="187"/>
    </row>
  </sheetData>
  <sheetProtection/>
  <mergeCells count="22">
    <mergeCell ref="J43:K43"/>
    <mergeCell ref="J39:K39"/>
    <mergeCell ref="J41:K41"/>
    <mergeCell ref="B37:H37"/>
    <mergeCell ref="H15:I15"/>
    <mergeCell ref="B35:F35"/>
    <mergeCell ref="N14:O15"/>
    <mergeCell ref="P14:Q15"/>
    <mergeCell ref="D15:E15"/>
    <mergeCell ref="F15:G15"/>
    <mergeCell ref="T15:T16"/>
    <mergeCell ref="R14:R16"/>
    <mergeCell ref="A14:A16"/>
    <mergeCell ref="B14:B16"/>
    <mergeCell ref="C14:C16"/>
    <mergeCell ref="D14:M14"/>
    <mergeCell ref="J15:K15"/>
    <mergeCell ref="W14:W16"/>
    <mergeCell ref="L15:M15"/>
    <mergeCell ref="S15:S16"/>
    <mergeCell ref="S14:V14"/>
    <mergeCell ref="U15:V15"/>
  </mergeCells>
  <printOptions/>
  <pageMargins left="0.31496062992125984" right="0.31496062992125984" top="0.3937007874015748" bottom="0.1968503937007874" header="0" footer="0"/>
  <pageSetup horizontalDpi="600" verticalDpi="600" orientation="landscape" paperSize="8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P48"/>
  <sheetViews>
    <sheetView zoomScalePageLayoutView="0" workbookViewId="0" topLeftCell="A28">
      <selection activeCell="C42" sqref="C42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213</v>
      </c>
    </row>
    <row r="3" ht="15.75">
      <c r="C3" s="90" t="s">
        <v>115</v>
      </c>
    </row>
    <row r="4" ht="15.75">
      <c r="C4" s="90" t="s">
        <v>207</v>
      </c>
    </row>
    <row r="5" ht="15.75">
      <c r="C5" s="3"/>
    </row>
    <row r="6" spans="1:16" ht="24" customHeight="1">
      <c r="A6" s="438" t="s">
        <v>81</v>
      </c>
      <c r="B6" s="438"/>
      <c r="C6" s="4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3" ht="18.75">
      <c r="A7" s="439" t="s">
        <v>259</v>
      </c>
      <c r="B7" s="439"/>
      <c r="C7" s="439"/>
    </row>
    <row r="8" ht="15.75">
      <c r="C8" s="3" t="s">
        <v>116</v>
      </c>
    </row>
    <row r="9" ht="15.75">
      <c r="C9" s="3" t="s">
        <v>117</v>
      </c>
    </row>
    <row r="10" ht="20.25" customHeight="1">
      <c r="C10" s="3"/>
    </row>
    <row r="11" spans="2:3" ht="15.75">
      <c r="B11" s="3" t="s">
        <v>261</v>
      </c>
      <c r="C11" s="3" t="s">
        <v>225</v>
      </c>
    </row>
    <row r="12" ht="15.75">
      <c r="C12" s="46" t="s">
        <v>118</v>
      </c>
    </row>
    <row r="13" ht="15.75">
      <c r="C13" s="3" t="str">
        <f>'приложение 7.1 - А3'!W11</f>
        <v>«01 » марта 2017 года</v>
      </c>
    </row>
    <row r="14" ht="15.75">
      <c r="C14" s="3" t="s">
        <v>119</v>
      </c>
    </row>
    <row r="15" ht="7.5" customHeight="1"/>
    <row r="16" spans="1:3" ht="21" customHeight="1">
      <c r="A16" s="438" t="s">
        <v>81</v>
      </c>
      <c r="B16" s="438"/>
      <c r="C16" s="438"/>
    </row>
    <row r="17" ht="15.75">
      <c r="B17" s="131" t="s">
        <v>276</v>
      </c>
    </row>
    <row r="18" ht="16.5" thickBot="1">
      <c r="B18" s="71"/>
    </row>
    <row r="19" spans="1:3" ht="16.5" thickBot="1">
      <c r="A19" s="35" t="s">
        <v>0</v>
      </c>
      <c r="B19" s="36" t="s">
        <v>74</v>
      </c>
      <c r="C19" s="37" t="s">
        <v>75</v>
      </c>
    </row>
    <row r="20" spans="1:3" ht="15.75">
      <c r="A20" s="30">
        <v>1</v>
      </c>
      <c r="B20" s="38" t="s">
        <v>264</v>
      </c>
      <c r="C20" s="39"/>
    </row>
    <row r="21" spans="1:3" ht="15.75">
      <c r="A21" s="31" t="s">
        <v>1</v>
      </c>
      <c r="B21" s="40" t="s">
        <v>82</v>
      </c>
      <c r="C21" s="20" t="s">
        <v>262</v>
      </c>
    </row>
    <row r="22" spans="1:3" ht="15.75">
      <c r="A22" s="31" t="s">
        <v>2</v>
      </c>
      <c r="B22" s="40" t="s">
        <v>83</v>
      </c>
      <c r="C22" s="20" t="s">
        <v>262</v>
      </c>
    </row>
    <row r="23" spans="1:3" ht="15.75">
      <c r="A23" s="31" t="s">
        <v>11</v>
      </c>
      <c r="B23" s="32" t="s">
        <v>265</v>
      </c>
      <c r="C23" s="20">
        <v>2006</v>
      </c>
    </row>
    <row r="24" spans="1:3" ht="31.5">
      <c r="A24" s="31" t="s">
        <v>28</v>
      </c>
      <c r="B24" s="32" t="s">
        <v>84</v>
      </c>
      <c r="C24" s="20" t="s">
        <v>262</v>
      </c>
    </row>
    <row r="25" spans="1:3" ht="15.75">
      <c r="A25" s="31" t="s">
        <v>85</v>
      </c>
      <c r="B25" s="32" t="s">
        <v>86</v>
      </c>
      <c r="C25" s="20">
        <v>2006</v>
      </c>
    </row>
    <row r="26" spans="1:3" ht="15.75">
      <c r="A26" s="31" t="s">
        <v>87</v>
      </c>
      <c r="B26" s="32" t="s">
        <v>88</v>
      </c>
      <c r="C26" s="20">
        <v>2006</v>
      </c>
    </row>
    <row r="27" spans="1:3" ht="15.75">
      <c r="A27" s="31">
        <v>2</v>
      </c>
      <c r="B27" s="41" t="s">
        <v>76</v>
      </c>
      <c r="C27" s="42"/>
    </row>
    <row r="28" spans="1:3" ht="15.75">
      <c r="A28" s="31" t="s">
        <v>4</v>
      </c>
      <c r="B28" s="32" t="s">
        <v>89</v>
      </c>
      <c r="C28" s="20">
        <v>2013</v>
      </c>
    </row>
    <row r="29" spans="1:3" ht="31.5">
      <c r="A29" s="31" t="s">
        <v>5</v>
      </c>
      <c r="B29" s="32" t="s">
        <v>90</v>
      </c>
      <c r="C29" s="20" t="s">
        <v>228</v>
      </c>
    </row>
    <row r="30" spans="1:3" ht="15.75">
      <c r="A30" s="31" t="s">
        <v>6</v>
      </c>
      <c r="B30" s="32" t="s">
        <v>91</v>
      </c>
      <c r="C30" s="20"/>
    </row>
    <row r="31" spans="1:3" ht="31.5">
      <c r="A31" s="31">
        <v>3</v>
      </c>
      <c r="B31" s="41" t="s">
        <v>92</v>
      </c>
      <c r="C31" s="42"/>
    </row>
    <row r="32" spans="1:3" ht="30.75" customHeight="1">
      <c r="A32" s="31" t="s">
        <v>77</v>
      </c>
      <c r="B32" s="32" t="s">
        <v>93</v>
      </c>
      <c r="C32" s="20" t="s">
        <v>228</v>
      </c>
    </row>
    <row r="33" spans="1:3" ht="15.75">
      <c r="A33" s="31" t="s">
        <v>78</v>
      </c>
      <c r="B33" s="32" t="s">
        <v>263</v>
      </c>
      <c r="C33" s="20">
        <v>2014</v>
      </c>
    </row>
    <row r="34" spans="1:3" ht="15.75">
      <c r="A34" s="31" t="s">
        <v>79</v>
      </c>
      <c r="B34" s="32" t="s">
        <v>94</v>
      </c>
      <c r="C34" s="20">
        <v>2017</v>
      </c>
    </row>
    <row r="35" spans="1:3" ht="15.75">
      <c r="A35" s="31" t="s">
        <v>95</v>
      </c>
      <c r="B35" s="32" t="s">
        <v>96</v>
      </c>
      <c r="C35" s="20">
        <v>2017</v>
      </c>
    </row>
    <row r="36" spans="1:3" ht="15.75">
      <c r="A36" s="31" t="s">
        <v>97</v>
      </c>
      <c r="B36" s="32" t="s">
        <v>98</v>
      </c>
      <c r="C36" s="20">
        <v>2017</v>
      </c>
    </row>
    <row r="37" spans="1:3" ht="15.75">
      <c r="A37" s="31">
        <v>4</v>
      </c>
      <c r="B37" s="41" t="s">
        <v>80</v>
      </c>
      <c r="C37" s="42"/>
    </row>
    <row r="38" spans="1:3" ht="15.75">
      <c r="A38" s="31" t="s">
        <v>8</v>
      </c>
      <c r="B38" s="32" t="s">
        <v>99</v>
      </c>
      <c r="C38" s="20">
        <v>2017</v>
      </c>
    </row>
    <row r="39" spans="1:3" ht="31.5">
      <c r="A39" s="31" t="s">
        <v>9</v>
      </c>
      <c r="B39" s="32" t="s">
        <v>100</v>
      </c>
      <c r="C39" s="20" t="s">
        <v>228</v>
      </c>
    </row>
    <row r="40" spans="1:3" ht="16.5" thickBot="1">
      <c r="A40" s="33" t="s">
        <v>10</v>
      </c>
      <c r="B40" s="34" t="s">
        <v>101</v>
      </c>
      <c r="C40" s="22">
        <v>2017</v>
      </c>
    </row>
    <row r="41" spans="1:3" ht="16.5" thickBot="1">
      <c r="A41" s="33" t="s">
        <v>48</v>
      </c>
      <c r="B41" s="34" t="s">
        <v>102</v>
      </c>
      <c r="C41" s="22">
        <v>2017</v>
      </c>
    </row>
    <row r="42" ht="12" customHeight="1"/>
    <row r="43" ht="10.5" customHeight="1"/>
    <row r="44" spans="1:3" ht="15.75">
      <c r="A44" s="13" t="s">
        <v>289</v>
      </c>
      <c r="B44" s="11"/>
      <c r="C44" s="11" t="s">
        <v>292</v>
      </c>
    </row>
    <row r="45" spans="1:3" ht="15.75" customHeight="1">
      <c r="A45" s="13"/>
      <c r="B45" s="11"/>
      <c r="C45" s="11"/>
    </row>
    <row r="46" spans="1:3" ht="15.75">
      <c r="A46" s="13" t="s">
        <v>290</v>
      </c>
      <c r="B46" s="11"/>
      <c r="C46" s="11" t="s">
        <v>293</v>
      </c>
    </row>
    <row r="47" spans="1:3" ht="15.75">
      <c r="A47" s="11"/>
      <c r="B47" s="11"/>
      <c r="C47" s="11"/>
    </row>
    <row r="48" spans="1:3" ht="15.75">
      <c r="A48" s="11"/>
      <c r="B48" s="11"/>
      <c r="C48" s="11"/>
    </row>
  </sheetData>
  <sheetProtection/>
  <mergeCells count="3">
    <mergeCell ref="A16:C16"/>
    <mergeCell ref="A6:C6"/>
    <mergeCell ref="A7:C7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55"/>
  <sheetViews>
    <sheetView view="pageBreakPreview" zoomScaleSheetLayoutView="100" zoomScalePageLayoutView="0" workbookViewId="0" topLeftCell="A39">
      <selection activeCell="C50" sqref="C50"/>
    </sheetView>
  </sheetViews>
  <sheetFormatPr defaultColWidth="9.00390625" defaultRowHeight="15.75"/>
  <cols>
    <col min="1" max="1" width="75.875" style="65" customWidth="1"/>
    <col min="2" max="3" width="23.50390625" style="65" customWidth="1"/>
    <col min="4" max="16384" width="9.00390625" style="65" customWidth="1"/>
  </cols>
  <sheetData>
    <row r="1" ht="15.75">
      <c r="B1" s="66" t="s">
        <v>128</v>
      </c>
    </row>
    <row r="2" ht="15.75">
      <c r="B2" s="90" t="s">
        <v>115</v>
      </c>
    </row>
    <row r="3" ht="15.75">
      <c r="B3" s="90" t="s">
        <v>207</v>
      </c>
    </row>
    <row r="4" ht="15.75">
      <c r="B4" s="66"/>
    </row>
    <row r="5" spans="1:254" ht="34.5" customHeight="1">
      <c r="A5" s="440" t="s">
        <v>217</v>
      </c>
      <c r="B5" s="441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</row>
    <row r="6" spans="1:254" ht="17.25">
      <c r="A6" s="1"/>
      <c r="B6" s="1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</row>
    <row r="7" spans="1:2" ht="15.75">
      <c r="A7" s="442" t="s">
        <v>316</v>
      </c>
      <c r="B7" s="442"/>
    </row>
    <row r="8" spans="1:2" s="245" customFormat="1" ht="18.75">
      <c r="A8" s="439" t="s">
        <v>259</v>
      </c>
      <c r="B8" s="439"/>
    </row>
    <row r="9" spans="1:10" ht="20.25">
      <c r="A9" s="75"/>
      <c r="B9" s="3" t="s">
        <v>116</v>
      </c>
      <c r="H9" s="77"/>
      <c r="I9" s="77"/>
      <c r="J9" s="79"/>
    </row>
    <row r="10" spans="2:10" ht="18.75">
      <c r="B10" s="3" t="s">
        <v>226</v>
      </c>
      <c r="H10" s="76"/>
      <c r="I10" s="76"/>
      <c r="J10" s="79"/>
    </row>
    <row r="11" spans="2:10" ht="18.75">
      <c r="B11" s="3" t="s">
        <v>223</v>
      </c>
      <c r="H11" s="76"/>
      <c r="I11" s="76"/>
      <c r="J11" s="79"/>
    </row>
    <row r="12" spans="2:10" ht="18.75">
      <c r="B12" s="67"/>
      <c r="H12" s="80"/>
      <c r="I12" s="80"/>
      <c r="J12" s="79"/>
    </row>
    <row r="13" spans="1:10" ht="18.75">
      <c r="A13" s="66" t="s">
        <v>260</v>
      </c>
      <c r="B13" s="223" t="s">
        <v>225</v>
      </c>
      <c r="H13" s="80"/>
      <c r="I13" s="80"/>
      <c r="J13" s="79"/>
    </row>
    <row r="14" spans="2:10" ht="18.75">
      <c r="B14" s="66" t="str">
        <f>'приложение 7.1 - А3'!W11</f>
        <v>«01 » марта 2017 года</v>
      </c>
      <c r="H14" s="81"/>
      <c r="I14" s="81"/>
      <c r="J14" s="82"/>
    </row>
    <row r="15" ht="15.75">
      <c r="B15" s="66" t="s">
        <v>119</v>
      </c>
    </row>
    <row r="16" ht="15.75"/>
    <row r="17" spans="1:2" s="253" customFormat="1" ht="15.75">
      <c r="A17" s="251" t="s">
        <v>154</v>
      </c>
      <c r="B17" s="252" t="s">
        <v>315</v>
      </c>
    </row>
    <row r="18" spans="1:2" s="253" customFormat="1" ht="46.5" customHeight="1">
      <c r="A18" s="254" t="s">
        <v>155</v>
      </c>
      <c r="B18" s="324" t="s">
        <v>266</v>
      </c>
    </row>
    <row r="19" spans="1:2" s="326" customFormat="1" ht="15.75">
      <c r="A19" s="325">
        <v>1</v>
      </c>
      <c r="B19" s="325">
        <v>2</v>
      </c>
    </row>
    <row r="20" spans="1:2" ht="15.75">
      <c r="A20" s="69" t="s">
        <v>156</v>
      </c>
      <c r="B20" s="472">
        <v>131013</v>
      </c>
    </row>
    <row r="21" spans="1:2" ht="15.75">
      <c r="A21" s="69" t="s">
        <v>157</v>
      </c>
      <c r="B21" s="472">
        <v>8595</v>
      </c>
    </row>
    <row r="22" spans="1:2" ht="15.75" customHeight="1">
      <c r="A22" s="69" t="s">
        <v>158</v>
      </c>
      <c r="B22" s="473"/>
    </row>
    <row r="23" spans="1:2" ht="23.25" customHeight="1">
      <c r="A23" s="69" t="s">
        <v>159</v>
      </c>
      <c r="B23" s="478">
        <f>B21*0.25</f>
        <v>2148.75</v>
      </c>
    </row>
    <row r="24" spans="1:2" ht="14.25" customHeight="1">
      <c r="A24" s="69" t="s">
        <v>160</v>
      </c>
      <c r="B24" s="473" t="s">
        <v>319</v>
      </c>
    </row>
    <row r="25" spans="1:2" ht="15.75">
      <c r="A25" s="69" t="s">
        <v>49</v>
      </c>
      <c r="B25" s="472">
        <f>B21+6629.5</f>
        <v>15224.5</v>
      </c>
    </row>
    <row r="26" spans="1:2" ht="15.75">
      <c r="A26" s="69" t="s">
        <v>161</v>
      </c>
      <c r="B26" s="472">
        <v>50886</v>
      </c>
    </row>
    <row r="27" spans="1:2" ht="15.75">
      <c r="A27" s="69" t="s">
        <v>162</v>
      </c>
      <c r="B27" s="472">
        <v>20062</v>
      </c>
    </row>
    <row r="28" spans="1:2" ht="15.75">
      <c r="A28" s="69" t="s">
        <v>163</v>
      </c>
      <c r="B28" s="128"/>
    </row>
    <row r="29" spans="1:2" ht="15.75">
      <c r="A29" s="69" t="s">
        <v>164</v>
      </c>
      <c r="B29" s="472">
        <v>156571</v>
      </c>
    </row>
    <row r="30" spans="1:2" ht="15.75">
      <c r="A30" s="69" t="s">
        <v>165</v>
      </c>
      <c r="B30" s="128"/>
    </row>
    <row r="31" spans="1:2" ht="15.75">
      <c r="A31" s="69" t="s">
        <v>166</v>
      </c>
      <c r="B31" s="128"/>
    </row>
    <row r="32" spans="1:2" ht="15.75">
      <c r="A32" s="69" t="s">
        <v>167</v>
      </c>
      <c r="B32" s="128"/>
    </row>
    <row r="33" spans="1:2" ht="15.75">
      <c r="A33" s="69" t="s">
        <v>168</v>
      </c>
      <c r="B33" s="128"/>
    </row>
    <row r="34" spans="1:2" ht="15.75">
      <c r="A34" s="69" t="s">
        <v>169</v>
      </c>
      <c r="B34" s="128"/>
    </row>
    <row r="35" spans="1:2" ht="15.75">
      <c r="A35" s="69" t="s">
        <v>170</v>
      </c>
      <c r="B35" s="472">
        <v>27599</v>
      </c>
    </row>
    <row r="36" spans="1:2" ht="15.75">
      <c r="A36" s="69" t="s">
        <v>171</v>
      </c>
      <c r="B36" s="128">
        <v>0</v>
      </c>
    </row>
    <row r="37" spans="1:2" ht="15.75">
      <c r="A37" s="69" t="s">
        <v>172</v>
      </c>
      <c r="B37" s="472">
        <v>21313</v>
      </c>
    </row>
    <row r="38" spans="1:2" ht="15.75">
      <c r="A38" s="475" t="s">
        <v>173</v>
      </c>
      <c r="B38" s="128">
        <v>0</v>
      </c>
    </row>
    <row r="39" spans="1:2" ht="15.75">
      <c r="A39" s="475" t="s">
        <v>174</v>
      </c>
      <c r="B39" s="128">
        <v>0</v>
      </c>
    </row>
    <row r="40" spans="1:2" ht="15.75">
      <c r="A40" s="475" t="s">
        <v>175</v>
      </c>
      <c r="B40" s="128">
        <v>0</v>
      </c>
    </row>
    <row r="41" spans="1:2" ht="15.75">
      <c r="A41" s="69" t="s">
        <v>176</v>
      </c>
      <c r="B41" s="128">
        <v>0</v>
      </c>
    </row>
    <row r="42" spans="1:2" ht="15.75">
      <c r="A42" s="476" t="s">
        <v>177</v>
      </c>
      <c r="B42" s="476"/>
    </row>
    <row r="43" spans="1:2" ht="15.75">
      <c r="A43" s="69" t="s">
        <v>178</v>
      </c>
      <c r="B43" s="249">
        <f>'прил. 8отчет по кв.'!C17*1000</f>
        <v>14109.850000000002</v>
      </c>
    </row>
    <row r="44" spans="1:2" ht="15.75">
      <c r="A44" s="69" t="s">
        <v>179</v>
      </c>
      <c r="B44" s="250">
        <f>'прил. 8отчет по кв.'!D17*1000</f>
        <v>9016.359999999999</v>
      </c>
    </row>
    <row r="45" spans="1:2" ht="15.75">
      <c r="A45" s="69" t="s">
        <v>180</v>
      </c>
      <c r="B45" s="249">
        <f>'прил. 8отчет по кв.'!D17*1000</f>
        <v>9016.359999999999</v>
      </c>
    </row>
    <row r="46" spans="1:2" ht="15.75">
      <c r="A46" s="69" t="s">
        <v>181</v>
      </c>
      <c r="B46" s="474" t="s">
        <v>262</v>
      </c>
    </row>
    <row r="47" spans="1:2" ht="15.75">
      <c r="A47" s="476" t="s">
        <v>182</v>
      </c>
      <c r="B47" s="476"/>
    </row>
    <row r="48" spans="1:2" ht="15.75">
      <c r="A48" s="477" t="s">
        <v>183</v>
      </c>
      <c r="B48" s="128" t="s">
        <v>262</v>
      </c>
    </row>
    <row r="49" spans="1:2" ht="15.75">
      <c r="A49" s="477" t="s">
        <v>238</v>
      </c>
      <c r="B49" s="128" t="s">
        <v>262</v>
      </c>
    </row>
    <row r="50" spans="1:2" ht="15.75">
      <c r="A50" s="477" t="s">
        <v>239</v>
      </c>
      <c r="B50" s="128" t="s">
        <v>262</v>
      </c>
    </row>
    <row r="51" spans="1:2" ht="15.75">
      <c r="A51" s="70" t="s">
        <v>184</v>
      </c>
      <c r="B51" s="128" t="s">
        <v>262</v>
      </c>
    </row>
    <row r="52" ht="15.75">
      <c r="A52" s="129"/>
    </row>
    <row r="53" spans="1:2" ht="12" customHeight="1">
      <c r="A53" s="443" t="s">
        <v>185</v>
      </c>
      <c r="B53" s="443"/>
    </row>
    <row r="55" spans="1:2" ht="15.75">
      <c r="A55" s="203" t="s">
        <v>291</v>
      </c>
      <c r="B55" s="222" t="s">
        <v>294</v>
      </c>
    </row>
  </sheetData>
  <sheetProtection/>
  <mergeCells count="6">
    <mergeCell ref="A5:B5"/>
    <mergeCell ref="A7:B7"/>
    <mergeCell ref="A42:B42"/>
    <mergeCell ref="A53:B53"/>
    <mergeCell ref="A47:B47"/>
    <mergeCell ref="A8:B8"/>
  </mergeCells>
  <printOptions/>
  <pageMargins left="0.3937007874015748" right="0.3937007874015748" top="0.1968503937007874" bottom="0.1968503937007874" header="0" footer="0"/>
  <pageSetup horizontalDpi="600" verticalDpi="600" orientation="portrait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N31"/>
  <sheetViews>
    <sheetView view="pageBreakPreview" zoomScaleNormal="80" zoomScaleSheetLayoutView="100" zoomScalePageLayoutView="0" workbookViewId="0" topLeftCell="A19">
      <selection activeCell="E38" sqref="E38"/>
    </sheetView>
  </sheetViews>
  <sheetFormatPr defaultColWidth="9.00390625" defaultRowHeight="15.75"/>
  <cols>
    <col min="1" max="1" width="3.875" style="44" bestFit="1" customWidth="1"/>
    <col min="2" max="2" width="35.00390625" style="45" customWidth="1"/>
    <col min="3" max="3" width="10.875" style="45" bestFit="1" customWidth="1"/>
    <col min="4" max="4" width="9.50390625" style="45" customWidth="1"/>
    <col min="5" max="5" width="8.50390625" style="45" customWidth="1"/>
    <col min="6" max="6" width="12.50390625" style="45" customWidth="1"/>
    <col min="7" max="7" width="15.875" style="45" customWidth="1"/>
    <col min="8" max="8" width="15.125" style="45" customWidth="1"/>
    <col min="9" max="9" width="14.125" style="45" customWidth="1"/>
    <col min="10" max="10" width="27.625" style="45" customWidth="1"/>
    <col min="11" max="11" width="15.875" style="45" customWidth="1"/>
    <col min="12" max="12" width="6.25390625" style="44" customWidth="1"/>
    <col min="13" max="16384" width="9.00390625" style="44" customWidth="1"/>
  </cols>
  <sheetData>
    <row r="2" ht="15.75">
      <c r="K2" s="3" t="s">
        <v>212</v>
      </c>
    </row>
    <row r="3" ht="15.75">
      <c r="K3" s="90" t="s">
        <v>115</v>
      </c>
    </row>
    <row r="4" ht="15.75">
      <c r="K4" s="90" t="s">
        <v>207</v>
      </c>
    </row>
    <row r="5" spans="1:11" ht="19.5" customHeight="1">
      <c r="A5" s="447" t="s">
        <v>305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</row>
    <row r="6" spans="7:11" ht="20.25">
      <c r="G6" s="75" t="s">
        <v>259</v>
      </c>
      <c r="K6" s="44"/>
    </row>
    <row r="7" spans="7:11" ht="20.25">
      <c r="G7" s="75" t="s">
        <v>309</v>
      </c>
      <c r="K7" s="3" t="s">
        <v>116</v>
      </c>
    </row>
    <row r="8" spans="7:11" ht="20.25">
      <c r="G8" s="75"/>
      <c r="K8" s="3" t="s">
        <v>227</v>
      </c>
    </row>
    <row r="9" spans="7:11" ht="20.25">
      <c r="G9" s="75"/>
      <c r="K9" s="3"/>
    </row>
    <row r="10" spans="7:11" ht="20.25">
      <c r="G10" s="75"/>
      <c r="I10" s="83"/>
      <c r="J10" s="78"/>
      <c r="K10" s="13" t="s">
        <v>225</v>
      </c>
    </row>
    <row r="11" spans="7:11" ht="20.25">
      <c r="G11" s="75"/>
      <c r="J11" s="46" t="s">
        <v>118</v>
      </c>
      <c r="K11" s="3"/>
    </row>
    <row r="12" ht="15.75">
      <c r="K12" s="3"/>
    </row>
    <row r="13" ht="15.75">
      <c r="K13" s="3" t="str">
        <f>'приложение 7.1 - А3'!W11</f>
        <v>«01 » марта 2017 года</v>
      </c>
    </row>
    <row r="14" ht="15.75">
      <c r="K14" s="3" t="s">
        <v>119</v>
      </c>
    </row>
    <row r="15" ht="34.5" customHeight="1" thickBot="1"/>
    <row r="16" spans="1:11" s="147" customFormat="1" ht="32.25" customHeight="1">
      <c r="A16" s="449" t="s">
        <v>104</v>
      </c>
      <c r="B16" s="451" t="s">
        <v>110</v>
      </c>
      <c r="C16" s="452" t="s">
        <v>103</v>
      </c>
      <c r="D16" s="453"/>
      <c r="E16" s="454"/>
      <c r="F16" s="451" t="s">
        <v>273</v>
      </c>
      <c r="G16" s="451"/>
      <c r="H16" s="451" t="s">
        <v>113</v>
      </c>
      <c r="I16" s="451"/>
      <c r="J16" s="451"/>
      <c r="K16" s="451"/>
    </row>
    <row r="17" spans="1:11" s="147" customFormat="1" ht="32.25" customHeight="1">
      <c r="A17" s="450"/>
      <c r="B17" s="444"/>
      <c r="C17" s="444" t="s">
        <v>107</v>
      </c>
      <c r="D17" s="444" t="s">
        <v>108</v>
      </c>
      <c r="E17" s="444" t="s">
        <v>109</v>
      </c>
      <c r="F17" s="444" t="s">
        <v>111</v>
      </c>
      <c r="G17" s="444" t="s">
        <v>112</v>
      </c>
      <c r="H17" s="444" t="s">
        <v>114</v>
      </c>
      <c r="I17" s="444" t="s">
        <v>105</v>
      </c>
      <c r="J17" s="444" t="s">
        <v>272</v>
      </c>
      <c r="K17" s="444" t="s">
        <v>106</v>
      </c>
    </row>
    <row r="18" spans="1:11" s="148" customFormat="1" ht="23.25" customHeight="1">
      <c r="A18" s="450"/>
      <c r="B18" s="444"/>
      <c r="C18" s="444"/>
      <c r="D18" s="444"/>
      <c r="E18" s="444"/>
      <c r="F18" s="444"/>
      <c r="G18" s="444"/>
      <c r="H18" s="444"/>
      <c r="I18" s="444"/>
      <c r="J18" s="444"/>
      <c r="K18" s="444"/>
    </row>
    <row r="19" spans="1:11" ht="54.75" customHeight="1">
      <c r="A19" s="138">
        <v>1</v>
      </c>
      <c r="B19" s="139" t="s">
        <v>257</v>
      </c>
      <c r="C19" s="145" t="s">
        <v>230</v>
      </c>
      <c r="D19" s="145" t="s">
        <v>229</v>
      </c>
      <c r="E19" s="145" t="s">
        <v>229</v>
      </c>
      <c r="F19" s="145">
        <v>2013</v>
      </c>
      <c r="G19" s="146" t="s">
        <v>258</v>
      </c>
      <c r="H19" s="145" t="s">
        <v>234</v>
      </c>
      <c r="I19" s="145" t="s">
        <v>235</v>
      </c>
      <c r="J19" s="145" t="s">
        <v>228</v>
      </c>
      <c r="K19" s="145" t="s">
        <v>228</v>
      </c>
    </row>
    <row r="20" spans="1:11" ht="39" customHeight="1">
      <c r="A20" s="138">
        <v>2</v>
      </c>
      <c r="B20" s="139" t="s">
        <v>241</v>
      </c>
      <c r="C20" s="142"/>
      <c r="D20" s="142"/>
      <c r="E20" s="336" t="s">
        <v>310</v>
      </c>
      <c r="F20" s="145">
        <v>2016</v>
      </c>
      <c r="G20" s="145">
        <v>2016</v>
      </c>
      <c r="H20" s="145" t="s">
        <v>234</v>
      </c>
      <c r="I20" s="145" t="s">
        <v>235</v>
      </c>
      <c r="J20" s="145" t="s">
        <v>228</v>
      </c>
      <c r="K20" s="145" t="s">
        <v>228</v>
      </c>
    </row>
    <row r="21" spans="1:14" ht="15">
      <c r="A21" s="138">
        <v>3</v>
      </c>
      <c r="B21" s="139" t="s">
        <v>252</v>
      </c>
      <c r="C21" s="141"/>
      <c r="D21" s="141"/>
      <c r="E21" s="336" t="s">
        <v>262</v>
      </c>
      <c r="F21" s="145">
        <v>2016</v>
      </c>
      <c r="G21" s="145">
        <v>2016</v>
      </c>
      <c r="H21" s="145" t="s">
        <v>234</v>
      </c>
      <c r="I21" s="145" t="s">
        <v>235</v>
      </c>
      <c r="J21" s="145" t="s">
        <v>228</v>
      </c>
      <c r="K21" s="145" t="s">
        <v>228</v>
      </c>
      <c r="L21" s="150"/>
      <c r="M21" s="149"/>
      <c r="N21" s="149"/>
    </row>
    <row r="22" spans="1:14" ht="15">
      <c r="A22" s="138">
        <v>4</v>
      </c>
      <c r="B22" s="139" t="s">
        <v>253</v>
      </c>
      <c r="C22" s="141" t="s">
        <v>299</v>
      </c>
      <c r="D22" s="141"/>
      <c r="E22" s="336"/>
      <c r="F22" s="145">
        <v>2016</v>
      </c>
      <c r="G22" s="145">
        <v>2016</v>
      </c>
      <c r="H22" s="145" t="s">
        <v>234</v>
      </c>
      <c r="I22" s="145" t="s">
        <v>235</v>
      </c>
      <c r="J22" s="145" t="s">
        <v>228</v>
      </c>
      <c r="K22" s="145" t="s">
        <v>228</v>
      </c>
      <c r="L22" s="150"/>
      <c r="M22" s="149"/>
      <c r="N22" s="149"/>
    </row>
    <row r="23" spans="1:14" ht="25.5">
      <c r="A23" s="138">
        <v>5</v>
      </c>
      <c r="B23" s="139" t="s">
        <v>271</v>
      </c>
      <c r="C23" s="143"/>
      <c r="D23" s="143"/>
      <c r="E23" s="336" t="s">
        <v>262</v>
      </c>
      <c r="F23" s="145">
        <v>2016</v>
      </c>
      <c r="G23" s="145">
        <v>2016</v>
      </c>
      <c r="H23" s="145" t="s">
        <v>228</v>
      </c>
      <c r="I23" s="145" t="s">
        <v>228</v>
      </c>
      <c r="J23" s="145" t="s">
        <v>228</v>
      </c>
      <c r="K23" s="145" t="s">
        <v>228</v>
      </c>
      <c r="L23" s="150"/>
      <c r="M23" s="149"/>
      <c r="N23" s="149"/>
    </row>
    <row r="24" spans="1:14" ht="41.25" customHeight="1">
      <c r="A24" s="138">
        <v>6</v>
      </c>
      <c r="B24" s="144" t="s">
        <v>245</v>
      </c>
      <c r="C24" s="143"/>
      <c r="D24" s="143"/>
      <c r="E24" s="336" t="s">
        <v>311</v>
      </c>
      <c r="F24" s="145">
        <v>2016</v>
      </c>
      <c r="G24" s="145">
        <v>2016</v>
      </c>
      <c r="H24" s="145" t="s">
        <v>234</v>
      </c>
      <c r="I24" s="145" t="s">
        <v>235</v>
      </c>
      <c r="J24" s="145" t="s">
        <v>228</v>
      </c>
      <c r="K24" s="145" t="s">
        <v>228</v>
      </c>
      <c r="L24" s="150"/>
      <c r="M24" s="149"/>
      <c r="N24" s="149"/>
    </row>
    <row r="25" spans="1:14" ht="34.5" customHeight="1">
      <c r="A25" s="138">
        <v>7</v>
      </c>
      <c r="B25" s="144" t="s">
        <v>301</v>
      </c>
      <c r="C25" s="143"/>
      <c r="D25" s="143"/>
      <c r="E25" s="336" t="s">
        <v>304</v>
      </c>
      <c r="F25" s="145">
        <v>2016</v>
      </c>
      <c r="G25" s="145">
        <v>2016</v>
      </c>
      <c r="H25" s="145" t="s">
        <v>234</v>
      </c>
      <c r="I25" s="145" t="s">
        <v>235</v>
      </c>
      <c r="J25" s="145" t="s">
        <v>228</v>
      </c>
      <c r="K25" s="145" t="s">
        <v>228</v>
      </c>
      <c r="L25" s="150"/>
      <c r="M25" s="149"/>
      <c r="N25" s="149"/>
    </row>
    <row r="26" spans="1:14" ht="29.25" customHeight="1">
      <c r="A26" s="138">
        <v>8</v>
      </c>
      <c r="B26" s="144" t="s">
        <v>244</v>
      </c>
      <c r="C26" s="140"/>
      <c r="D26" s="140"/>
      <c r="E26" s="151"/>
      <c r="F26" s="145">
        <v>2016</v>
      </c>
      <c r="G26" s="145">
        <v>2016</v>
      </c>
      <c r="H26" s="145" t="s">
        <v>234</v>
      </c>
      <c r="I26" s="145" t="s">
        <v>235</v>
      </c>
      <c r="J26" s="145" t="s">
        <v>228</v>
      </c>
      <c r="K26" s="145" t="s">
        <v>228</v>
      </c>
      <c r="L26" s="150"/>
      <c r="M26" s="149"/>
      <c r="N26" s="149"/>
    </row>
    <row r="27" spans="1:14" ht="15">
      <c r="A27" s="330"/>
      <c r="B27" s="331"/>
      <c r="C27" s="332"/>
      <c r="D27" s="332"/>
      <c r="E27" s="333"/>
      <c r="F27" s="330"/>
      <c r="G27" s="330"/>
      <c r="H27" s="330"/>
      <c r="I27" s="330"/>
      <c r="J27" s="330"/>
      <c r="K27" s="330"/>
      <c r="L27" s="149"/>
      <c r="M27" s="149"/>
      <c r="N27" s="149"/>
    </row>
    <row r="29" spans="1:12" s="218" customFormat="1" ht="13.5" customHeight="1">
      <c r="A29" s="217"/>
      <c r="D29" s="455" t="s">
        <v>289</v>
      </c>
      <c r="E29" s="455"/>
      <c r="F29" s="455"/>
      <c r="G29" s="455"/>
      <c r="J29" s="445" t="s">
        <v>292</v>
      </c>
      <c r="K29" s="445"/>
      <c r="L29" s="224"/>
    </row>
    <row r="30" spans="4:12" s="218" customFormat="1" ht="13.5" customHeight="1">
      <c r="D30" s="225"/>
      <c r="F30" s="226"/>
      <c r="J30" s="225"/>
      <c r="L30" s="225"/>
    </row>
    <row r="31" spans="4:12" s="218" customFormat="1" ht="13.5" customHeight="1">
      <c r="D31" s="446" t="s">
        <v>290</v>
      </c>
      <c r="E31" s="446"/>
      <c r="F31" s="446"/>
      <c r="G31" s="446"/>
      <c r="J31" s="446" t="s">
        <v>293</v>
      </c>
      <c r="K31" s="446"/>
      <c r="L31" s="225"/>
    </row>
  </sheetData>
  <sheetProtection/>
  <mergeCells count="19">
    <mergeCell ref="J29:K29"/>
    <mergeCell ref="D31:G31"/>
    <mergeCell ref="J31:K31"/>
    <mergeCell ref="A5:K5"/>
    <mergeCell ref="A16:A18"/>
    <mergeCell ref="B16:B18"/>
    <mergeCell ref="C16:E16"/>
    <mergeCell ref="F16:G16"/>
    <mergeCell ref="D29:G29"/>
    <mergeCell ref="H16:K16"/>
    <mergeCell ref="K17:K18"/>
    <mergeCell ref="C17:C18"/>
    <mergeCell ref="D17:D18"/>
    <mergeCell ref="J17:J18"/>
    <mergeCell ref="E17:E18"/>
    <mergeCell ref="G17:G18"/>
    <mergeCell ref="H17:H18"/>
    <mergeCell ref="I17:I18"/>
    <mergeCell ref="F17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54"/>
  <sheetViews>
    <sheetView view="pageBreakPreview" zoomScale="75" zoomScaleNormal="70" zoomScaleSheetLayoutView="75" zoomScalePageLayoutView="0" workbookViewId="0" topLeftCell="P18">
      <selection activeCell="AA26" sqref="AA26:AC26"/>
    </sheetView>
  </sheetViews>
  <sheetFormatPr defaultColWidth="9.00390625" defaultRowHeight="15.75" outlineLevelCol="1"/>
  <cols>
    <col min="1" max="1" width="9.00390625" style="1" customWidth="1"/>
    <col min="2" max="2" width="38.25390625" style="1" customWidth="1"/>
    <col min="3" max="3" width="8.625" style="1" customWidth="1"/>
    <col min="4" max="4" width="6.00390625" style="1" customWidth="1"/>
    <col min="5" max="5" width="7.625" style="12" customWidth="1"/>
    <col min="6" max="6" width="10.00390625" style="12" customWidth="1"/>
    <col min="7" max="7" width="7.50390625" style="12" customWidth="1"/>
    <col min="8" max="8" width="8.25390625" style="1" customWidth="1"/>
    <col min="9" max="9" width="6.50390625" style="1" customWidth="1"/>
    <col min="10" max="10" width="6.375" style="1" customWidth="1"/>
    <col min="11" max="11" width="9.50390625" style="1" customWidth="1"/>
    <col min="12" max="12" width="7.75390625" style="1" customWidth="1"/>
    <col min="13" max="13" width="9.00390625" style="1" customWidth="1"/>
    <col min="14" max="15" width="6.50390625" style="1" customWidth="1"/>
    <col min="16" max="16" width="10.00390625" style="1" customWidth="1"/>
    <col min="17" max="17" width="8.50390625" style="1" customWidth="1"/>
    <col min="18" max="18" width="10.5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8.00390625" style="1" hidden="1" customWidth="1" outlineLevel="1"/>
    <col min="24" max="24" width="8.50390625" style="1" hidden="1" customWidth="1" outlineLevel="1"/>
    <col min="25" max="25" width="7.75390625" style="1" hidden="1" customWidth="1" outlineLevel="1"/>
    <col min="26" max="26" width="8.75390625" style="1" hidden="1" customWidth="1" outlineLevel="1"/>
    <col min="27" max="27" width="7.75390625" style="1" customWidth="1" collapsed="1"/>
    <col min="28" max="28" width="9.125" style="1" customWidth="1"/>
    <col min="29" max="29" width="9.875" style="1" customWidth="1"/>
    <col min="30" max="30" width="7.75390625" style="1" customWidth="1"/>
    <col min="31" max="31" width="8.7539062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9.75390625" style="1" customWidth="1"/>
    <col min="37" max="37" width="50.375" style="12" customWidth="1"/>
    <col min="38" max="38" width="9.00390625" style="12" customWidth="1"/>
    <col min="39" max="16384" width="9.00390625" style="1" customWidth="1"/>
  </cols>
  <sheetData>
    <row r="1" ht="15.75">
      <c r="AJ1" s="3" t="s">
        <v>214</v>
      </c>
    </row>
    <row r="2" ht="15.75">
      <c r="AJ2" s="90" t="s">
        <v>115</v>
      </c>
    </row>
    <row r="3" ht="15.75">
      <c r="AJ3" s="90" t="s">
        <v>207</v>
      </c>
    </row>
    <row r="4" ht="9" customHeight="1">
      <c r="AI4" s="3"/>
    </row>
    <row r="5" ht="15.75" hidden="1"/>
    <row r="6" spans="2:36" ht="33" customHeight="1">
      <c r="B6" s="84"/>
      <c r="C6" s="84"/>
      <c r="D6" s="84"/>
      <c r="E6" s="84"/>
      <c r="F6" s="84"/>
      <c r="G6" s="84"/>
      <c r="H6" s="84"/>
      <c r="I6" s="84"/>
      <c r="J6" s="84"/>
      <c r="K6" s="77" t="s">
        <v>277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3" t="s">
        <v>116</v>
      </c>
    </row>
    <row r="8" spans="11:36" ht="20.25">
      <c r="K8" s="75" t="s">
        <v>259</v>
      </c>
      <c r="AJ8" s="3" t="s">
        <v>226</v>
      </c>
    </row>
    <row r="9" ht="15.75">
      <c r="AJ9" s="3" t="s">
        <v>223</v>
      </c>
    </row>
    <row r="10" spans="10:36" ht="18.75">
      <c r="J10" s="77" t="s">
        <v>250</v>
      </c>
      <c r="AJ10" s="3"/>
    </row>
    <row r="11" ht="18.75">
      <c r="AJ11" s="213" t="s">
        <v>232</v>
      </c>
    </row>
    <row r="12" spans="34:36" ht="21" customHeight="1">
      <c r="AH12" s="121"/>
      <c r="AI12" s="121"/>
      <c r="AJ12" s="122" t="str">
        <f>'приложение 7.1 - А3'!W11</f>
        <v>«01 » марта 2017 года</v>
      </c>
    </row>
    <row r="13" ht="15.75">
      <c r="AJ13" s="3" t="s">
        <v>119</v>
      </c>
    </row>
    <row r="15" spans="1:36" ht="22.5" customHeight="1">
      <c r="A15" s="388" t="s">
        <v>12</v>
      </c>
      <c r="B15" s="388" t="s">
        <v>189</v>
      </c>
      <c r="C15" s="388" t="s">
        <v>282</v>
      </c>
      <c r="D15" s="388"/>
      <c r="E15" s="388"/>
      <c r="F15" s="388"/>
      <c r="G15" s="388"/>
      <c r="H15" s="389" t="s">
        <v>283</v>
      </c>
      <c r="I15" s="389"/>
      <c r="J15" s="389"/>
      <c r="K15" s="389"/>
      <c r="L15" s="389"/>
      <c r="M15" s="388" t="s">
        <v>210</v>
      </c>
      <c r="N15" s="388"/>
      <c r="O15" s="388"/>
      <c r="P15" s="388"/>
      <c r="Q15" s="388"/>
      <c r="R15" s="388" t="s">
        <v>211</v>
      </c>
      <c r="S15" s="388"/>
      <c r="T15" s="388"/>
      <c r="U15" s="388"/>
      <c r="V15" s="388"/>
      <c r="W15" s="392" t="s">
        <v>190</v>
      </c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</row>
    <row r="16" spans="1:36" ht="27.75" customHeight="1">
      <c r="A16" s="388"/>
      <c r="B16" s="388"/>
      <c r="C16" s="388"/>
      <c r="D16" s="388"/>
      <c r="E16" s="388"/>
      <c r="F16" s="388"/>
      <c r="G16" s="388"/>
      <c r="H16" s="389"/>
      <c r="I16" s="389"/>
      <c r="J16" s="389"/>
      <c r="K16" s="389"/>
      <c r="L16" s="389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 t="s">
        <v>218</v>
      </c>
      <c r="X16" s="388"/>
      <c r="Y16" s="388"/>
      <c r="Z16" s="388"/>
      <c r="AA16" s="387" t="s">
        <v>191</v>
      </c>
      <c r="AB16" s="387"/>
      <c r="AC16" s="387"/>
      <c r="AD16" s="387"/>
      <c r="AE16" s="387" t="s">
        <v>192</v>
      </c>
      <c r="AF16" s="387"/>
      <c r="AG16" s="387"/>
      <c r="AH16" s="387"/>
      <c r="AI16" s="387"/>
      <c r="AJ16" s="391" t="s">
        <v>220</v>
      </c>
    </row>
    <row r="17" spans="1:36" ht="109.5" customHeight="1">
      <c r="A17" s="18"/>
      <c r="B17" s="18" t="s">
        <v>34</v>
      </c>
      <c r="C17" s="5" t="s">
        <v>201</v>
      </c>
      <c r="D17" s="5" t="s">
        <v>202</v>
      </c>
      <c r="E17" s="5" t="s">
        <v>203</v>
      </c>
      <c r="F17" s="5" t="s">
        <v>204</v>
      </c>
      <c r="G17" s="5" t="s">
        <v>205</v>
      </c>
      <c r="H17" s="345" t="s">
        <v>201</v>
      </c>
      <c r="I17" s="345" t="s">
        <v>202</v>
      </c>
      <c r="J17" s="345" t="s">
        <v>203</v>
      </c>
      <c r="K17" s="345" t="s">
        <v>204</v>
      </c>
      <c r="L17" s="345" t="s">
        <v>205</v>
      </c>
      <c r="M17" s="5" t="s">
        <v>201</v>
      </c>
      <c r="N17" s="5" t="s">
        <v>202</v>
      </c>
      <c r="O17" s="5" t="s">
        <v>203</v>
      </c>
      <c r="P17" s="5" t="s">
        <v>204</v>
      </c>
      <c r="Q17" s="5" t="s">
        <v>205</v>
      </c>
      <c r="R17" s="5" t="s">
        <v>201</v>
      </c>
      <c r="S17" s="5" t="s">
        <v>202</v>
      </c>
      <c r="T17" s="5" t="s">
        <v>203</v>
      </c>
      <c r="U17" s="5" t="s">
        <v>204</v>
      </c>
      <c r="V17" s="5" t="s">
        <v>205</v>
      </c>
      <c r="W17" s="72" t="s">
        <v>193</v>
      </c>
      <c r="X17" s="118" t="s">
        <v>221</v>
      </c>
      <c r="Y17" s="5" t="s">
        <v>219</v>
      </c>
      <c r="Z17" s="5" t="s">
        <v>222</v>
      </c>
      <c r="AA17" s="73" t="s">
        <v>193</v>
      </c>
      <c r="AB17" s="119" t="s">
        <v>194</v>
      </c>
      <c r="AC17" s="119" t="s">
        <v>195</v>
      </c>
      <c r="AD17" s="119" t="s">
        <v>196</v>
      </c>
      <c r="AE17" s="73" t="s">
        <v>197</v>
      </c>
      <c r="AF17" s="119" t="s">
        <v>194</v>
      </c>
      <c r="AG17" s="74" t="s">
        <v>198</v>
      </c>
      <c r="AH17" s="74" t="s">
        <v>199</v>
      </c>
      <c r="AI17" s="119" t="s">
        <v>200</v>
      </c>
      <c r="AJ17" s="391"/>
    </row>
    <row r="18" spans="1:36" s="101" customFormat="1" ht="30" customHeight="1">
      <c r="A18" s="158"/>
      <c r="B18" s="159" t="s">
        <v>34</v>
      </c>
      <c r="C18" s="104">
        <f aca="true" t="shared" si="0" ref="C18:V18">C19+C30</f>
        <v>0.8129</v>
      </c>
      <c r="D18" s="106">
        <f t="shared" si="0"/>
        <v>0</v>
      </c>
      <c r="E18" s="104">
        <f t="shared" si="0"/>
        <v>0.0646779496</v>
      </c>
      <c r="F18" s="104">
        <f t="shared" si="0"/>
        <v>0.71581675</v>
      </c>
      <c r="G18" s="104">
        <f t="shared" si="0"/>
        <v>0.0324053004</v>
      </c>
      <c r="H18" s="346">
        <f t="shared" si="0"/>
        <v>0.7925</v>
      </c>
      <c r="I18" s="347">
        <f t="shared" si="0"/>
        <v>0</v>
      </c>
      <c r="J18" s="346">
        <f t="shared" si="0"/>
        <v>0.163</v>
      </c>
      <c r="K18" s="346">
        <f t="shared" si="0"/>
        <v>0.578</v>
      </c>
      <c r="L18" s="346">
        <f t="shared" si="0"/>
        <v>0.05150000000000002</v>
      </c>
      <c r="M18" s="104">
        <f t="shared" si="0"/>
        <v>-0.0204</v>
      </c>
      <c r="N18" s="106">
        <f t="shared" si="0"/>
        <v>0</v>
      </c>
      <c r="O18" s="106">
        <f t="shared" si="0"/>
        <v>-0.004340949600000001</v>
      </c>
      <c r="P18" s="104">
        <f t="shared" si="0"/>
        <v>-0.13781675000000002</v>
      </c>
      <c r="Q18" s="104">
        <f t="shared" si="0"/>
        <v>0.019094699600000015</v>
      </c>
      <c r="R18" s="104">
        <f t="shared" si="0"/>
        <v>0.7925</v>
      </c>
      <c r="S18" s="106">
        <f t="shared" si="0"/>
        <v>0</v>
      </c>
      <c r="T18" s="104">
        <f t="shared" si="0"/>
        <v>0.163</v>
      </c>
      <c r="U18" s="104">
        <f t="shared" si="0"/>
        <v>0.578</v>
      </c>
      <c r="V18" s="104">
        <f t="shared" si="0"/>
        <v>0.05150000000000002</v>
      </c>
      <c r="W18" s="154"/>
      <c r="X18" s="154"/>
      <c r="Y18" s="154"/>
      <c r="Z18" s="154"/>
      <c r="AA18" s="154"/>
      <c r="AB18" s="154"/>
      <c r="AC18" s="154"/>
      <c r="AD18" s="108"/>
      <c r="AE18" s="154"/>
      <c r="AF18" s="154"/>
      <c r="AG18" s="154"/>
      <c r="AH18" s="154"/>
      <c r="AI18" s="104">
        <f>AI19+AI30</f>
        <v>1.395</v>
      </c>
      <c r="AJ18" s="154"/>
    </row>
    <row r="19" spans="1:36" s="101" customFormat="1" ht="37.5" customHeight="1">
      <c r="A19" s="158">
        <v>1</v>
      </c>
      <c r="B19" s="159" t="s">
        <v>68</v>
      </c>
      <c r="C19" s="106">
        <f aca="true" t="shared" si="1" ref="C19:V19">C20+C27+C29</f>
        <v>0.5432</v>
      </c>
      <c r="D19" s="106">
        <f t="shared" si="1"/>
        <v>0</v>
      </c>
      <c r="E19" s="106">
        <f t="shared" si="1"/>
        <v>0.0424679496</v>
      </c>
      <c r="F19" s="106">
        <f t="shared" si="1"/>
        <v>0.48265375</v>
      </c>
      <c r="G19" s="106">
        <f t="shared" si="1"/>
        <v>0.018078300400000025</v>
      </c>
      <c r="H19" s="347">
        <f t="shared" si="1"/>
        <v>0.628</v>
      </c>
      <c r="I19" s="347">
        <f t="shared" si="1"/>
        <v>0</v>
      </c>
      <c r="J19" s="347">
        <f t="shared" si="1"/>
        <v>0.134</v>
      </c>
      <c r="K19" s="347">
        <f t="shared" si="1"/>
        <v>0.45299999999999996</v>
      </c>
      <c r="L19" s="347">
        <f t="shared" si="1"/>
        <v>0.04100000000000001</v>
      </c>
      <c r="M19" s="106">
        <f t="shared" si="1"/>
        <v>0.08479999999999999</v>
      </c>
      <c r="N19" s="106">
        <f t="shared" si="1"/>
        <v>0</v>
      </c>
      <c r="O19" s="106">
        <f t="shared" si="1"/>
        <v>-0.004340949600000001</v>
      </c>
      <c r="P19" s="106">
        <f t="shared" si="1"/>
        <v>-0.029653750000000006</v>
      </c>
      <c r="Q19" s="106">
        <f t="shared" si="1"/>
        <v>0.022921699599999984</v>
      </c>
      <c r="R19" s="106">
        <f t="shared" si="1"/>
        <v>0.628</v>
      </c>
      <c r="S19" s="106">
        <f t="shared" si="1"/>
        <v>0</v>
      </c>
      <c r="T19" s="106">
        <f t="shared" si="1"/>
        <v>0.134</v>
      </c>
      <c r="U19" s="106">
        <f t="shared" si="1"/>
        <v>0.45299999999999996</v>
      </c>
      <c r="V19" s="106">
        <f t="shared" si="1"/>
        <v>0.04100000000000001</v>
      </c>
      <c r="W19" s="154"/>
      <c r="X19" s="154"/>
      <c r="Y19" s="154"/>
      <c r="Z19" s="154"/>
      <c r="AA19" s="154"/>
      <c r="AB19" s="154"/>
      <c r="AC19" s="154"/>
      <c r="AD19" s="109"/>
      <c r="AE19" s="154"/>
      <c r="AF19" s="154"/>
      <c r="AG19" s="154"/>
      <c r="AH19" s="154"/>
      <c r="AI19" s="106">
        <f>AI20+AI27+AI29</f>
        <v>0.925</v>
      </c>
      <c r="AJ19" s="154"/>
    </row>
    <row r="20" spans="1:36" s="101" customFormat="1" ht="36.75" customHeight="1">
      <c r="A20" s="160" t="s">
        <v>1</v>
      </c>
      <c r="B20" s="158" t="s">
        <v>66</v>
      </c>
      <c r="C20" s="106">
        <f aca="true" t="shared" si="2" ref="C20:V20">C21+C23+C25+C26</f>
        <v>0.5432</v>
      </c>
      <c r="D20" s="106">
        <f t="shared" si="2"/>
        <v>0</v>
      </c>
      <c r="E20" s="106">
        <f t="shared" si="2"/>
        <v>0.0424679496</v>
      </c>
      <c r="F20" s="106">
        <f t="shared" si="2"/>
        <v>0.48265375</v>
      </c>
      <c r="G20" s="106">
        <f t="shared" si="2"/>
        <v>0.018078300400000025</v>
      </c>
      <c r="H20" s="347">
        <f t="shared" si="2"/>
        <v>0.628</v>
      </c>
      <c r="I20" s="347">
        <f t="shared" si="2"/>
        <v>0</v>
      </c>
      <c r="J20" s="347">
        <f t="shared" si="2"/>
        <v>0.134</v>
      </c>
      <c r="K20" s="347">
        <f t="shared" si="2"/>
        <v>0.45299999999999996</v>
      </c>
      <c r="L20" s="347">
        <f t="shared" si="2"/>
        <v>0.04100000000000001</v>
      </c>
      <c r="M20" s="106">
        <f t="shared" si="2"/>
        <v>0.08479999999999999</v>
      </c>
      <c r="N20" s="106">
        <f t="shared" si="2"/>
        <v>0</v>
      </c>
      <c r="O20" s="106">
        <f t="shared" si="2"/>
        <v>-0.004340949600000001</v>
      </c>
      <c r="P20" s="106">
        <f t="shared" si="2"/>
        <v>-0.029653750000000006</v>
      </c>
      <c r="Q20" s="106">
        <f t="shared" si="2"/>
        <v>0.022921699599999984</v>
      </c>
      <c r="R20" s="106">
        <f t="shared" si="2"/>
        <v>0.628</v>
      </c>
      <c r="S20" s="106">
        <f t="shared" si="2"/>
        <v>0</v>
      </c>
      <c r="T20" s="106">
        <f t="shared" si="2"/>
        <v>0.134</v>
      </c>
      <c r="U20" s="106">
        <f t="shared" si="2"/>
        <v>0.45299999999999996</v>
      </c>
      <c r="V20" s="106">
        <f t="shared" si="2"/>
        <v>0.04100000000000001</v>
      </c>
      <c r="W20" s="98"/>
      <c r="X20" s="98"/>
      <c r="Y20" s="98"/>
      <c r="Z20" s="98"/>
      <c r="AA20" s="98"/>
      <c r="AB20" s="98"/>
      <c r="AC20" s="98"/>
      <c r="AD20" s="110"/>
      <c r="AE20" s="98"/>
      <c r="AF20" s="98"/>
      <c r="AG20" s="98"/>
      <c r="AH20" s="98"/>
      <c r="AI20" s="106">
        <f>AI21+AI23+AI25+AI26</f>
        <v>0.925</v>
      </c>
      <c r="AJ20" s="98"/>
    </row>
    <row r="21" spans="1:37" s="101" customFormat="1" ht="47.25" customHeight="1">
      <c r="A21" s="126" t="s">
        <v>25</v>
      </c>
      <c r="B21" s="161" t="s">
        <v>224</v>
      </c>
      <c r="C21" s="162">
        <f>C22</f>
        <v>0</v>
      </c>
      <c r="D21" s="162">
        <f aca="true" t="shared" si="3" ref="D21:V21">D22</f>
        <v>0</v>
      </c>
      <c r="E21" s="162">
        <f t="shared" si="3"/>
        <v>0</v>
      </c>
      <c r="F21" s="162">
        <f t="shared" si="3"/>
        <v>0</v>
      </c>
      <c r="G21" s="162">
        <f t="shared" si="3"/>
        <v>0</v>
      </c>
      <c r="H21" s="348">
        <f t="shared" si="3"/>
        <v>0</v>
      </c>
      <c r="I21" s="348">
        <f t="shared" si="3"/>
        <v>0</v>
      </c>
      <c r="J21" s="348">
        <f t="shared" si="3"/>
        <v>0</v>
      </c>
      <c r="K21" s="348">
        <f t="shared" si="3"/>
        <v>0</v>
      </c>
      <c r="L21" s="348">
        <f t="shared" si="3"/>
        <v>0</v>
      </c>
      <c r="M21" s="162">
        <f t="shared" si="3"/>
        <v>0</v>
      </c>
      <c r="N21" s="162">
        <f t="shared" si="3"/>
        <v>0</v>
      </c>
      <c r="O21" s="162">
        <f t="shared" si="3"/>
        <v>0</v>
      </c>
      <c r="P21" s="162">
        <f t="shared" si="3"/>
        <v>0</v>
      </c>
      <c r="Q21" s="162">
        <f t="shared" si="3"/>
        <v>0</v>
      </c>
      <c r="R21" s="162">
        <f t="shared" si="3"/>
        <v>0</v>
      </c>
      <c r="S21" s="162">
        <f t="shared" si="3"/>
        <v>0</v>
      </c>
      <c r="T21" s="162">
        <f t="shared" si="3"/>
        <v>0</v>
      </c>
      <c r="U21" s="162">
        <f t="shared" si="3"/>
        <v>0</v>
      </c>
      <c r="V21" s="162">
        <f t="shared" si="3"/>
        <v>0</v>
      </c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1"/>
      <c r="AJ21" s="112"/>
      <c r="AK21" s="161" t="s">
        <v>224</v>
      </c>
    </row>
    <row r="22" spans="1:37" s="117" customFormat="1" ht="44.25" customHeight="1">
      <c r="A22" s="163"/>
      <c r="B22" s="164" t="s">
        <v>240</v>
      </c>
      <c r="C22" s="165"/>
      <c r="D22" s="155"/>
      <c r="E22" s="155"/>
      <c r="F22" s="155"/>
      <c r="G22" s="155"/>
      <c r="H22" s="349"/>
      <c r="I22" s="350"/>
      <c r="J22" s="351"/>
      <c r="K22" s="349"/>
      <c r="L22" s="349"/>
      <c r="M22" s="174"/>
      <c r="N22" s="174"/>
      <c r="O22" s="174"/>
      <c r="P22" s="174"/>
      <c r="Q22" s="155"/>
      <c r="R22" s="155"/>
      <c r="S22" s="173"/>
      <c r="T22" s="174"/>
      <c r="U22" s="155"/>
      <c r="V22" s="155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6"/>
      <c r="AJ22" s="157"/>
      <c r="AK22" s="164" t="s">
        <v>240</v>
      </c>
    </row>
    <row r="23" spans="1:37" s="101" customFormat="1" ht="44.25" customHeight="1">
      <c r="A23" s="126" t="s">
        <v>35</v>
      </c>
      <c r="B23" s="166" t="s">
        <v>241</v>
      </c>
      <c r="C23" s="162">
        <f>SUM(C24:C24)</f>
        <v>0.3032</v>
      </c>
      <c r="D23" s="162"/>
      <c r="E23" s="162">
        <f aca="true" t="shared" si="4" ref="E23:V23">SUM(E24:E24)</f>
        <v>0.026127</v>
      </c>
      <c r="F23" s="162">
        <f t="shared" si="4"/>
        <v>0.258793</v>
      </c>
      <c r="G23" s="162">
        <f t="shared" si="4"/>
        <v>0.01828000000000002</v>
      </c>
      <c r="H23" s="348">
        <f>SUM(H24:H24)</f>
        <v>0.442</v>
      </c>
      <c r="I23" s="348"/>
      <c r="J23" s="348">
        <f t="shared" si="4"/>
        <v>0.122</v>
      </c>
      <c r="K23" s="348">
        <f t="shared" si="4"/>
        <v>0.283</v>
      </c>
      <c r="L23" s="348">
        <f t="shared" si="4"/>
        <v>0.03700000000000003</v>
      </c>
      <c r="M23" s="162">
        <f t="shared" si="4"/>
        <v>0.13879999999999998</v>
      </c>
      <c r="N23" s="162">
        <f t="shared" si="4"/>
        <v>0</v>
      </c>
      <c r="O23" s="162"/>
      <c r="P23" s="162">
        <f t="shared" si="4"/>
        <v>0.02420699999999998</v>
      </c>
      <c r="Q23" s="162">
        <f t="shared" si="4"/>
        <v>0.018720000000000014</v>
      </c>
      <c r="R23" s="162">
        <f t="shared" si="4"/>
        <v>0.442</v>
      </c>
      <c r="S23" s="162"/>
      <c r="T23" s="162">
        <f t="shared" si="4"/>
        <v>0.122</v>
      </c>
      <c r="U23" s="162">
        <f t="shared" si="4"/>
        <v>0.283</v>
      </c>
      <c r="V23" s="162">
        <f t="shared" si="4"/>
        <v>0.03700000000000003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62">
        <f>SUM(AI24:AI24)</f>
        <v>0.925</v>
      </c>
      <c r="AJ23" s="112"/>
      <c r="AK23" s="166" t="s">
        <v>241</v>
      </c>
    </row>
    <row r="24" spans="1:37" s="101" customFormat="1" ht="35.25" customHeight="1">
      <c r="A24" s="126" t="s">
        <v>231</v>
      </c>
      <c r="B24" s="167" t="s">
        <v>246</v>
      </c>
      <c r="C24" s="165">
        <v>0.3032</v>
      </c>
      <c r="D24" s="155"/>
      <c r="E24" s="155">
        <f>(4986+21141)/1000000</f>
        <v>0.026127</v>
      </c>
      <c r="F24" s="155">
        <f>(235075+23718)/1000000</f>
        <v>0.258793</v>
      </c>
      <c r="G24" s="155">
        <f>C24-E24-F24</f>
        <v>0.01828000000000002</v>
      </c>
      <c r="H24" s="349">
        <v>0.442</v>
      </c>
      <c r="I24" s="350"/>
      <c r="J24" s="351">
        <v>0.122</v>
      </c>
      <c r="K24" s="349">
        <v>0.283</v>
      </c>
      <c r="L24" s="349">
        <f>H24-J24-K24</f>
        <v>0.03700000000000003</v>
      </c>
      <c r="M24" s="174">
        <f>H24-C24</f>
        <v>0.13879999999999998</v>
      </c>
      <c r="N24" s="174">
        <f>I24-D24</f>
        <v>0</v>
      </c>
      <c r="O24" s="174">
        <f>J24-E24</f>
        <v>0.095873</v>
      </c>
      <c r="P24" s="174">
        <f>K24-F24</f>
        <v>0.02420699999999998</v>
      </c>
      <c r="Q24" s="174">
        <f>L24-G24</f>
        <v>0.018720000000000014</v>
      </c>
      <c r="R24" s="155">
        <v>0.442</v>
      </c>
      <c r="S24" s="173"/>
      <c r="T24" s="174">
        <v>0.122</v>
      </c>
      <c r="U24" s="155">
        <v>0.283</v>
      </c>
      <c r="V24" s="155">
        <f>R24-T24-U24</f>
        <v>0.03700000000000003</v>
      </c>
      <c r="W24" s="98"/>
      <c r="X24" s="98"/>
      <c r="Y24" s="98"/>
      <c r="Z24" s="98"/>
      <c r="AA24" s="98"/>
      <c r="AB24" s="98"/>
      <c r="AC24" s="98"/>
      <c r="AD24" s="110"/>
      <c r="AE24" s="98">
        <v>2016</v>
      </c>
      <c r="AF24" s="98">
        <v>15</v>
      </c>
      <c r="AG24" s="98" t="s">
        <v>279</v>
      </c>
      <c r="AH24" s="98" t="s">
        <v>278</v>
      </c>
      <c r="AI24" s="162">
        <v>0.925</v>
      </c>
      <c r="AJ24" s="98"/>
      <c r="AK24" s="167" t="s">
        <v>246</v>
      </c>
    </row>
    <row r="25" spans="1:37" s="101" customFormat="1" ht="27.75" customHeight="1">
      <c r="A25" s="126" t="s">
        <v>38</v>
      </c>
      <c r="B25" s="168" t="s">
        <v>242</v>
      </c>
      <c r="C25" s="162"/>
      <c r="D25" s="162"/>
      <c r="E25" s="162"/>
      <c r="F25" s="162"/>
      <c r="G25" s="162">
        <f aca="true" t="shared" si="5" ref="G25:G32">C25-E25-F25</f>
        <v>0</v>
      </c>
      <c r="H25" s="348"/>
      <c r="I25" s="352"/>
      <c r="J25" s="352"/>
      <c r="K25" s="352"/>
      <c r="L25" s="348">
        <f>H25-J25-K25</f>
        <v>0</v>
      </c>
      <c r="M25" s="162"/>
      <c r="N25" s="162"/>
      <c r="O25" s="162"/>
      <c r="P25" s="162"/>
      <c r="Q25" s="162">
        <f>M25-O25-P25</f>
        <v>0</v>
      </c>
      <c r="R25" s="162"/>
      <c r="S25" s="175"/>
      <c r="T25" s="175"/>
      <c r="U25" s="175"/>
      <c r="V25" s="162">
        <f>R25-T25-U25</f>
        <v>0</v>
      </c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3"/>
      <c r="AJ25" s="114"/>
      <c r="AK25" s="168" t="s">
        <v>242</v>
      </c>
    </row>
    <row r="26" spans="1:37" s="101" customFormat="1" ht="36.75" customHeight="1">
      <c r="A26" s="126" t="s">
        <v>142</v>
      </c>
      <c r="B26" s="168" t="s">
        <v>243</v>
      </c>
      <c r="C26" s="162">
        <v>0.24</v>
      </c>
      <c r="D26" s="162"/>
      <c r="E26" s="162">
        <f>(1932.48+786.48)*6.01/1000000</f>
        <v>0.0163409496</v>
      </c>
      <c r="F26" s="162">
        <f>(41075)*6.01/1000000-0.023</f>
        <v>0.22386075</v>
      </c>
      <c r="G26" s="162">
        <f t="shared" si="5"/>
        <v>-0.00020169959999999376</v>
      </c>
      <c r="H26" s="348">
        <v>0.186</v>
      </c>
      <c r="I26" s="352"/>
      <c r="J26" s="352">
        <v>0.012</v>
      </c>
      <c r="K26" s="352">
        <v>0.17</v>
      </c>
      <c r="L26" s="348">
        <f>H26-J26-K26</f>
        <v>0.003999999999999976</v>
      </c>
      <c r="M26" s="175">
        <f>H26-C26</f>
        <v>-0.05399999999999999</v>
      </c>
      <c r="N26" s="175">
        <f>I26-D26</f>
        <v>0</v>
      </c>
      <c r="O26" s="175">
        <f>J26-E26</f>
        <v>-0.004340949600000001</v>
      </c>
      <c r="P26" s="175">
        <f>K26-F26</f>
        <v>-0.053860749999999985</v>
      </c>
      <c r="Q26" s="175">
        <f>L26-G26</f>
        <v>0.0042016995999999696</v>
      </c>
      <c r="R26" s="162">
        <v>0.186</v>
      </c>
      <c r="S26" s="175"/>
      <c r="T26" s="175">
        <v>0.012</v>
      </c>
      <c r="U26" s="175">
        <v>0.17</v>
      </c>
      <c r="V26" s="162">
        <f>R26-T26-U26</f>
        <v>0.003999999999999976</v>
      </c>
      <c r="W26" s="114"/>
      <c r="X26" s="114"/>
      <c r="Y26" s="114"/>
      <c r="Z26" s="114"/>
      <c r="AA26" s="114">
        <v>2016</v>
      </c>
      <c r="AB26" s="114">
        <v>20</v>
      </c>
      <c r="AC26" s="98" t="s">
        <v>281</v>
      </c>
      <c r="AD26" s="114"/>
      <c r="AE26" s="114"/>
      <c r="AF26" s="114"/>
      <c r="AG26" s="114"/>
      <c r="AH26" s="114"/>
      <c r="AI26" s="113"/>
      <c r="AJ26" s="114"/>
      <c r="AK26" s="168" t="s">
        <v>243</v>
      </c>
    </row>
    <row r="27" spans="1:37" s="117" customFormat="1" ht="26.25" customHeight="1">
      <c r="A27" s="158" t="s">
        <v>2</v>
      </c>
      <c r="B27" s="169" t="s">
        <v>67</v>
      </c>
      <c r="C27" s="162"/>
      <c r="D27" s="155"/>
      <c r="E27" s="155"/>
      <c r="F27" s="155"/>
      <c r="G27" s="155"/>
      <c r="H27" s="349"/>
      <c r="I27" s="351"/>
      <c r="J27" s="351"/>
      <c r="K27" s="351"/>
      <c r="L27" s="349"/>
      <c r="M27" s="155"/>
      <c r="N27" s="155"/>
      <c r="O27" s="155"/>
      <c r="P27" s="155"/>
      <c r="Q27" s="155"/>
      <c r="R27" s="155"/>
      <c r="S27" s="174"/>
      <c r="T27" s="174"/>
      <c r="U27" s="174"/>
      <c r="V27" s="15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5"/>
      <c r="AK27" s="169" t="s">
        <v>67</v>
      </c>
    </row>
    <row r="28" spans="1:37" s="117" customFormat="1" ht="40.5" customHeight="1">
      <c r="A28" s="163"/>
      <c r="B28" s="164" t="s">
        <v>244</v>
      </c>
      <c r="C28" s="162"/>
      <c r="D28" s="174"/>
      <c r="E28" s="174"/>
      <c r="F28" s="174"/>
      <c r="G28" s="162">
        <f t="shared" si="5"/>
        <v>0</v>
      </c>
      <c r="H28" s="349"/>
      <c r="I28" s="351"/>
      <c r="J28" s="351"/>
      <c r="K28" s="351"/>
      <c r="L28" s="348">
        <f>H28-J28-K28</f>
        <v>0</v>
      </c>
      <c r="M28" s="155"/>
      <c r="N28" s="155"/>
      <c r="O28" s="155"/>
      <c r="P28" s="155"/>
      <c r="Q28" s="162">
        <f>M28-O28-P28</f>
        <v>0</v>
      </c>
      <c r="R28" s="155"/>
      <c r="S28" s="174"/>
      <c r="T28" s="174"/>
      <c r="U28" s="174"/>
      <c r="V28" s="162">
        <f>R28-T28-U28</f>
        <v>0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5"/>
      <c r="AK28" s="164" t="s">
        <v>244</v>
      </c>
    </row>
    <row r="29" spans="1:37" s="117" customFormat="1" ht="35.25" customHeight="1">
      <c r="A29" s="158" t="s">
        <v>11</v>
      </c>
      <c r="B29" s="169" t="s">
        <v>208</v>
      </c>
      <c r="C29" s="106"/>
      <c r="D29" s="174"/>
      <c r="E29" s="174"/>
      <c r="F29" s="174"/>
      <c r="G29" s="162">
        <f t="shared" si="5"/>
        <v>0</v>
      </c>
      <c r="H29" s="349"/>
      <c r="I29" s="351"/>
      <c r="J29" s="351"/>
      <c r="K29" s="351"/>
      <c r="L29" s="348">
        <f>H29-J29-K29</f>
        <v>0</v>
      </c>
      <c r="M29" s="155"/>
      <c r="N29" s="155"/>
      <c r="O29" s="155"/>
      <c r="P29" s="155"/>
      <c r="Q29" s="162">
        <f>M29-O29-P29</f>
        <v>0</v>
      </c>
      <c r="R29" s="155"/>
      <c r="S29" s="174"/>
      <c r="T29" s="174"/>
      <c r="U29" s="174"/>
      <c r="V29" s="162">
        <f>R29-T29-U29</f>
        <v>0</v>
      </c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5"/>
      <c r="AK29" s="169" t="s">
        <v>208</v>
      </c>
    </row>
    <row r="30" spans="1:37" s="117" customFormat="1" ht="21" customHeight="1">
      <c r="A30" s="158" t="s">
        <v>3</v>
      </c>
      <c r="B30" s="169" t="s">
        <v>43</v>
      </c>
      <c r="C30" s="162">
        <f>SUM(C31:C32)</f>
        <v>0.2697</v>
      </c>
      <c r="D30" s="162"/>
      <c r="E30" s="162">
        <f aca="true" t="shared" si="6" ref="E30:U30">SUM(E31:E32)</f>
        <v>0.02221</v>
      </c>
      <c r="F30" s="162">
        <f t="shared" si="6"/>
        <v>0.233163</v>
      </c>
      <c r="G30" s="162">
        <f t="shared" si="6"/>
        <v>0.014326999999999979</v>
      </c>
      <c r="H30" s="348">
        <f t="shared" si="6"/>
        <v>0.1645</v>
      </c>
      <c r="I30" s="348"/>
      <c r="J30" s="348">
        <f t="shared" si="6"/>
        <v>0.029</v>
      </c>
      <c r="K30" s="348">
        <f t="shared" si="6"/>
        <v>0.125</v>
      </c>
      <c r="L30" s="348">
        <f>SUM(L31:L32)</f>
        <v>0.01050000000000001</v>
      </c>
      <c r="M30" s="162">
        <f t="shared" si="6"/>
        <v>-0.10519999999999999</v>
      </c>
      <c r="N30" s="162">
        <f t="shared" si="6"/>
        <v>0</v>
      </c>
      <c r="O30" s="162"/>
      <c r="P30" s="162">
        <f t="shared" si="6"/>
        <v>-0.10816300000000001</v>
      </c>
      <c r="Q30" s="162">
        <f>SUM(Q31:Q32)</f>
        <v>-0.0038269999999999693</v>
      </c>
      <c r="R30" s="162">
        <f>SUM(R31:R32)</f>
        <v>0.1645</v>
      </c>
      <c r="S30" s="162"/>
      <c r="T30" s="162">
        <f t="shared" si="6"/>
        <v>0.029</v>
      </c>
      <c r="U30" s="162">
        <f t="shared" si="6"/>
        <v>0.125</v>
      </c>
      <c r="V30" s="162">
        <f>SUM(V31:V32)</f>
        <v>0.01050000000000001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62">
        <f>SUM(AI31:AI32)</f>
        <v>0.47</v>
      </c>
      <c r="AJ30" s="115"/>
      <c r="AK30" s="169" t="s">
        <v>43</v>
      </c>
    </row>
    <row r="31" spans="1:37" s="101" customFormat="1" ht="50.25" customHeight="1">
      <c r="A31" s="170" t="s">
        <v>4</v>
      </c>
      <c r="B31" s="161" t="s">
        <v>245</v>
      </c>
      <c r="C31" s="105">
        <v>0.2697</v>
      </c>
      <c r="D31" s="162"/>
      <c r="E31" s="162">
        <f>(3842+18368)/1000000</f>
        <v>0.02221</v>
      </c>
      <c r="F31" s="162">
        <f>(17795+215368)/1000000</f>
        <v>0.233163</v>
      </c>
      <c r="G31" s="162">
        <f t="shared" si="5"/>
        <v>0.014326999999999979</v>
      </c>
      <c r="H31" s="348"/>
      <c r="I31" s="352"/>
      <c r="J31" s="352"/>
      <c r="K31" s="352"/>
      <c r="L31" s="348">
        <f>H31-J31-K31</f>
        <v>0</v>
      </c>
      <c r="M31" s="175">
        <f aca="true" t="shared" si="7" ref="M31:Q32">H31-C31</f>
        <v>-0.2697</v>
      </c>
      <c r="N31" s="175">
        <f t="shared" si="7"/>
        <v>0</v>
      </c>
      <c r="O31" s="175">
        <f t="shared" si="7"/>
        <v>-0.02221</v>
      </c>
      <c r="P31" s="175">
        <f t="shared" si="7"/>
        <v>-0.233163</v>
      </c>
      <c r="Q31" s="175">
        <f t="shared" si="7"/>
        <v>-0.014326999999999979</v>
      </c>
      <c r="R31" s="162"/>
      <c r="S31" s="175"/>
      <c r="T31" s="175"/>
      <c r="U31" s="175"/>
      <c r="V31" s="162">
        <f>R31-T31-U31</f>
        <v>0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3"/>
      <c r="AJ31" s="114"/>
      <c r="AK31" s="161" t="s">
        <v>245</v>
      </c>
    </row>
    <row r="32" spans="1:37" s="101" customFormat="1" ht="61.5" customHeight="1">
      <c r="A32" s="126" t="s">
        <v>5</v>
      </c>
      <c r="B32" s="166" t="s">
        <v>247</v>
      </c>
      <c r="C32" s="162"/>
      <c r="D32" s="176"/>
      <c r="E32" s="176"/>
      <c r="F32" s="176"/>
      <c r="G32" s="162">
        <f t="shared" si="5"/>
        <v>0</v>
      </c>
      <c r="H32" s="348">
        <v>0.1645</v>
      </c>
      <c r="I32" s="348"/>
      <c r="J32" s="348">
        <v>0.029</v>
      </c>
      <c r="K32" s="348">
        <v>0.125</v>
      </c>
      <c r="L32" s="348">
        <f>H32-J32-K32</f>
        <v>0.01050000000000001</v>
      </c>
      <c r="M32" s="175">
        <f t="shared" si="7"/>
        <v>0.1645</v>
      </c>
      <c r="N32" s="175">
        <f t="shared" si="7"/>
        <v>0</v>
      </c>
      <c r="O32" s="175">
        <f t="shared" si="7"/>
        <v>0.029</v>
      </c>
      <c r="P32" s="175">
        <f t="shared" si="7"/>
        <v>0.125</v>
      </c>
      <c r="Q32" s="175">
        <f t="shared" si="7"/>
        <v>0.01050000000000001</v>
      </c>
      <c r="R32" s="162">
        <v>0.1645</v>
      </c>
      <c r="S32" s="162"/>
      <c r="T32" s="162">
        <v>0.029</v>
      </c>
      <c r="U32" s="162">
        <v>0.125</v>
      </c>
      <c r="V32" s="162">
        <f>R32-T32-U32</f>
        <v>0.01050000000000001</v>
      </c>
      <c r="W32" s="355"/>
      <c r="X32" s="355"/>
      <c r="Y32" s="355"/>
      <c r="Z32" s="355"/>
      <c r="AA32" s="98"/>
      <c r="AB32" s="98"/>
      <c r="AC32" s="98"/>
      <c r="AD32" s="110"/>
      <c r="AE32" s="98">
        <v>2016</v>
      </c>
      <c r="AF32" s="98">
        <v>15</v>
      </c>
      <c r="AG32" s="98" t="s">
        <v>279</v>
      </c>
      <c r="AH32" s="98" t="s">
        <v>280</v>
      </c>
      <c r="AI32" s="162">
        <v>0.47</v>
      </c>
      <c r="AJ32" s="98"/>
      <c r="AK32" s="166" t="s">
        <v>247</v>
      </c>
    </row>
    <row r="33" spans="1:37" s="101" customFormat="1" ht="40.5" customHeight="1">
      <c r="A33" s="126"/>
      <c r="B33" s="166"/>
      <c r="C33" s="162"/>
      <c r="D33" s="176"/>
      <c r="E33" s="176"/>
      <c r="F33" s="176"/>
      <c r="G33" s="162"/>
      <c r="H33" s="348"/>
      <c r="I33" s="348"/>
      <c r="J33" s="348"/>
      <c r="K33" s="348"/>
      <c r="L33" s="348"/>
      <c r="M33" s="175"/>
      <c r="N33" s="175"/>
      <c r="O33" s="175"/>
      <c r="P33" s="175"/>
      <c r="Q33" s="175"/>
      <c r="R33" s="162"/>
      <c r="S33" s="162"/>
      <c r="T33" s="162"/>
      <c r="U33" s="162"/>
      <c r="V33" s="162"/>
      <c r="W33" s="355"/>
      <c r="X33" s="355"/>
      <c r="Y33" s="355"/>
      <c r="Z33" s="355"/>
      <c r="AA33" s="98"/>
      <c r="AB33" s="98"/>
      <c r="AC33" s="98"/>
      <c r="AD33" s="110"/>
      <c r="AE33" s="98"/>
      <c r="AF33" s="98"/>
      <c r="AG33" s="98"/>
      <c r="AH33" s="98"/>
      <c r="AI33" s="162"/>
      <c r="AJ33" s="98"/>
      <c r="AK33" s="166"/>
    </row>
    <row r="34" spans="1:37" ht="15.75">
      <c r="A34" s="93"/>
      <c r="B34" s="43"/>
      <c r="C34" s="43"/>
      <c r="D34" s="43"/>
      <c r="E34" s="94"/>
      <c r="F34" s="94"/>
      <c r="G34" s="9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7"/>
      <c r="AJ34" s="2"/>
      <c r="AK34" s="92"/>
    </row>
    <row r="35" spans="1:37" ht="15.75">
      <c r="A35" s="95"/>
      <c r="B35" s="390" t="s">
        <v>206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92"/>
    </row>
    <row r="36" spans="1:37" ht="15.75">
      <c r="A36" s="95"/>
      <c r="B36" s="2" t="s">
        <v>209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2"/>
      <c r="T36" s="92"/>
      <c r="U36" s="9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92"/>
    </row>
    <row r="37" spans="1:37" ht="15.75">
      <c r="A37" s="2"/>
      <c r="B37" s="96"/>
      <c r="C37" s="96"/>
      <c r="D37" s="96"/>
      <c r="E37" s="96"/>
      <c r="F37" s="96"/>
      <c r="G37" s="9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92"/>
    </row>
    <row r="38" spans="1:37" ht="18.75" customHeight="1">
      <c r="A38" s="95"/>
      <c r="B38" s="206" t="s">
        <v>289</v>
      </c>
      <c r="C38" s="76"/>
      <c r="D38" s="207"/>
      <c r="E38" s="384"/>
      <c r="F38" s="384"/>
      <c r="G38" s="206"/>
      <c r="H38" s="76"/>
      <c r="I38" s="207"/>
      <c r="J38" s="384" t="s">
        <v>292</v>
      </c>
      <c r="K38" s="384"/>
      <c r="L38" s="38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92"/>
    </row>
    <row r="39" spans="1:37" ht="18.75" customHeight="1">
      <c r="A39" s="95"/>
      <c r="B39" s="208"/>
      <c r="C39" s="76"/>
      <c r="D39" s="180"/>
      <c r="E39" s="209"/>
      <c r="F39" s="209"/>
      <c r="G39" s="208"/>
      <c r="H39" s="76"/>
      <c r="I39" s="180"/>
      <c r="J39" s="209"/>
      <c r="K39" s="20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92"/>
    </row>
    <row r="40" spans="1:37" ht="18.75" customHeight="1">
      <c r="A40" s="95"/>
      <c r="B40" s="208" t="s">
        <v>290</v>
      </c>
      <c r="C40" s="76"/>
      <c r="D40" s="180"/>
      <c r="E40" s="383"/>
      <c r="F40" s="383"/>
      <c r="G40" s="208"/>
      <c r="H40" s="76"/>
      <c r="I40" s="180"/>
      <c r="J40" s="383" t="s">
        <v>293</v>
      </c>
      <c r="K40" s="383"/>
      <c r="L40" s="38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92"/>
    </row>
    <row r="41" spans="1:37" ht="18.75" customHeight="1">
      <c r="A41" s="95"/>
      <c r="B41" s="208"/>
      <c r="C41" s="76"/>
      <c r="D41" s="180"/>
      <c r="E41" s="209"/>
      <c r="F41" s="209"/>
      <c r="G41" s="208"/>
      <c r="H41" s="76"/>
      <c r="I41" s="180"/>
      <c r="J41" s="209"/>
      <c r="K41" s="20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92"/>
    </row>
    <row r="42" spans="1:37" ht="18.75" customHeight="1">
      <c r="A42" s="2"/>
      <c r="B42" s="208" t="s">
        <v>291</v>
      </c>
      <c r="C42" s="76"/>
      <c r="D42" s="210"/>
      <c r="E42" s="383"/>
      <c r="F42" s="383"/>
      <c r="G42" s="208"/>
      <c r="H42" s="76"/>
      <c r="I42" s="210"/>
      <c r="J42" s="186" t="s">
        <v>294</v>
      </c>
      <c r="K42" s="1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92"/>
    </row>
    <row r="43" spans="1:37" ht="15.75">
      <c r="A43" s="92"/>
      <c r="B43" s="2"/>
      <c r="C43" s="2"/>
      <c r="D43" s="2"/>
      <c r="E43" s="92"/>
      <c r="F43" s="92"/>
      <c r="G43" s="9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92"/>
    </row>
    <row r="44" spans="1:37" ht="15.75">
      <c r="A44" s="2"/>
      <c r="B44" s="2"/>
      <c r="C44" s="2"/>
      <c r="D44" s="2"/>
      <c r="E44" s="92"/>
      <c r="F44" s="92"/>
      <c r="G44" s="9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92"/>
    </row>
    <row r="45" spans="1:37" ht="15.75">
      <c r="A45" s="2"/>
      <c r="B45" s="2"/>
      <c r="C45" s="2"/>
      <c r="D45" s="2"/>
      <c r="E45" s="92"/>
      <c r="F45" s="92"/>
      <c r="G45" s="9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92"/>
    </row>
    <row r="46" spans="1:37" ht="15.75">
      <c r="A46" s="2"/>
      <c r="B46" s="2"/>
      <c r="C46" s="2"/>
      <c r="D46" s="2"/>
      <c r="E46" s="92"/>
      <c r="F46" s="92"/>
      <c r="G46" s="9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92"/>
    </row>
    <row r="47" spans="1:37" ht="15.75">
      <c r="A47" s="2"/>
      <c r="B47" s="2"/>
      <c r="C47" s="2"/>
      <c r="D47" s="2"/>
      <c r="E47" s="92"/>
      <c r="F47" s="92"/>
      <c r="G47" s="9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92"/>
    </row>
    <row r="48" spans="1:37" ht="15.75">
      <c r="A48" s="2"/>
      <c r="B48" s="2"/>
      <c r="C48" s="2"/>
      <c r="D48" s="2"/>
      <c r="E48" s="92"/>
      <c r="F48" s="92"/>
      <c r="G48" s="9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92"/>
    </row>
    <row r="49" spans="1:37" ht="15.75">
      <c r="A49" s="2"/>
      <c r="B49" s="2"/>
      <c r="C49" s="2"/>
      <c r="D49" s="2"/>
      <c r="E49" s="92"/>
      <c r="F49" s="92"/>
      <c r="G49" s="9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92"/>
    </row>
    <row r="50" spans="1:37" ht="15.75">
      <c r="A50" s="2"/>
      <c r="B50" s="2"/>
      <c r="C50" s="2"/>
      <c r="D50" s="2"/>
      <c r="E50" s="92"/>
      <c r="F50" s="92"/>
      <c r="G50" s="9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92"/>
    </row>
    <row r="51" spans="1:37" ht="15.75">
      <c r="A51" s="2"/>
      <c r="B51" s="2"/>
      <c r="C51" s="2"/>
      <c r="D51" s="2"/>
      <c r="E51" s="92"/>
      <c r="F51" s="92"/>
      <c r="G51" s="9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92"/>
    </row>
    <row r="52" spans="1:37" ht="15.75">
      <c r="A52" s="2"/>
      <c r="B52" s="2"/>
      <c r="C52" s="2"/>
      <c r="D52" s="2"/>
      <c r="E52" s="92"/>
      <c r="F52" s="92"/>
      <c r="G52" s="9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92"/>
    </row>
    <row r="53" spans="1:37" ht="15.75">
      <c r="A53" s="2"/>
      <c r="B53" s="2"/>
      <c r="C53" s="2"/>
      <c r="D53" s="2"/>
      <c r="E53" s="92"/>
      <c r="F53" s="92"/>
      <c r="G53" s="9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92"/>
    </row>
    <row r="54" spans="1:37" ht="15.75">
      <c r="A54" s="2"/>
      <c r="B54" s="2"/>
      <c r="C54" s="2"/>
      <c r="D54" s="2"/>
      <c r="E54" s="92"/>
      <c r="F54" s="92"/>
      <c r="G54" s="9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92"/>
    </row>
  </sheetData>
  <sheetProtection/>
  <mergeCells count="17">
    <mergeCell ref="E40:F40"/>
    <mergeCell ref="E42:F42"/>
    <mergeCell ref="J38:L38"/>
    <mergeCell ref="J40:L40"/>
    <mergeCell ref="AJ16:AJ17"/>
    <mergeCell ref="W15:AJ15"/>
    <mergeCell ref="W16:Z16"/>
    <mergeCell ref="C15:G16"/>
    <mergeCell ref="M15:Q16"/>
    <mergeCell ref="R15:V16"/>
    <mergeCell ref="E38:F38"/>
    <mergeCell ref="AE16:AI16"/>
    <mergeCell ref="A15:A16"/>
    <mergeCell ref="B15:B16"/>
    <mergeCell ref="AA16:AD16"/>
    <mergeCell ref="H15:L16"/>
    <mergeCell ref="B35:U35"/>
  </mergeCells>
  <printOptions/>
  <pageMargins left="0.31496062992125984" right="0.31496062992125984" top="0.1968503937007874" bottom="0.1968503937007874" header="0" footer="0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54"/>
  <sheetViews>
    <sheetView view="pageBreakPreview" zoomScale="75" zoomScaleNormal="70" zoomScaleSheetLayoutView="75" zoomScalePageLayoutView="0" workbookViewId="0" topLeftCell="P12">
      <selection activeCell="H23" sqref="H23:L23"/>
    </sheetView>
  </sheetViews>
  <sheetFormatPr defaultColWidth="9.00390625" defaultRowHeight="15.75" outlineLevelCol="1"/>
  <cols>
    <col min="1" max="1" width="9.00390625" style="65" customWidth="1"/>
    <col min="2" max="2" width="38.25390625" style="65" customWidth="1"/>
    <col min="3" max="3" width="8.625" style="65" customWidth="1"/>
    <col min="4" max="4" width="6.00390625" style="65" customWidth="1"/>
    <col min="5" max="5" width="7.625" style="263" customWidth="1"/>
    <col min="6" max="6" width="10.00390625" style="263" customWidth="1"/>
    <col min="7" max="7" width="7.50390625" style="263" customWidth="1"/>
    <col min="8" max="8" width="8.25390625" style="65" customWidth="1"/>
    <col min="9" max="9" width="6.50390625" style="65" customWidth="1"/>
    <col min="10" max="10" width="6.375" style="65" customWidth="1"/>
    <col min="11" max="11" width="9.50390625" style="65" customWidth="1"/>
    <col min="12" max="12" width="7.75390625" style="65" customWidth="1"/>
    <col min="13" max="13" width="9.00390625" style="65" customWidth="1"/>
    <col min="14" max="15" width="6.50390625" style="65" customWidth="1"/>
    <col min="16" max="16" width="10.00390625" style="65" customWidth="1"/>
    <col min="17" max="17" width="8.50390625" style="65" customWidth="1"/>
    <col min="18" max="18" width="10.50390625" style="65" customWidth="1"/>
    <col min="19" max="19" width="6.125" style="65" customWidth="1"/>
    <col min="20" max="20" width="7.50390625" style="65" customWidth="1"/>
    <col min="21" max="21" width="7.625" style="65" customWidth="1"/>
    <col min="22" max="22" width="7.75390625" style="65" customWidth="1"/>
    <col min="23" max="23" width="8.00390625" style="65" hidden="1" customWidth="1" outlineLevel="1"/>
    <col min="24" max="24" width="8.50390625" style="65" hidden="1" customWidth="1" outlineLevel="1"/>
    <col min="25" max="25" width="7.75390625" style="65" hidden="1" customWidth="1" outlineLevel="1"/>
    <col min="26" max="26" width="8.75390625" style="65" hidden="1" customWidth="1" outlineLevel="1"/>
    <col min="27" max="27" width="7.75390625" style="65" customWidth="1" collapsed="1"/>
    <col min="28" max="28" width="9.125" style="65" customWidth="1"/>
    <col min="29" max="29" width="9.875" style="65" customWidth="1"/>
    <col min="30" max="30" width="7.75390625" style="65" customWidth="1"/>
    <col min="31" max="31" width="8.75390625" style="65" customWidth="1"/>
    <col min="32" max="32" width="9.00390625" style="65" customWidth="1"/>
    <col min="33" max="33" width="5.875" style="65" customWidth="1"/>
    <col min="34" max="34" width="7.125" style="65" customWidth="1"/>
    <col min="35" max="35" width="8.75390625" style="65" customWidth="1"/>
    <col min="36" max="36" width="9.75390625" style="65" customWidth="1"/>
    <col min="37" max="37" width="50.375" style="263" customWidth="1"/>
    <col min="38" max="38" width="9.00390625" style="263" customWidth="1"/>
    <col min="39" max="16384" width="9.00390625" style="65" customWidth="1"/>
  </cols>
  <sheetData>
    <row r="1" ht="15.75">
      <c r="AJ1" s="66" t="s">
        <v>214</v>
      </c>
    </row>
    <row r="2" ht="15.75">
      <c r="AJ2" s="264" t="s">
        <v>115</v>
      </c>
    </row>
    <row r="3" ht="15.75">
      <c r="AJ3" s="264" t="s">
        <v>207</v>
      </c>
    </row>
    <row r="4" ht="9" customHeight="1">
      <c r="AI4" s="66"/>
    </row>
    <row r="5" ht="15.75" hidden="1"/>
    <row r="6" spans="2:36" ht="33" customHeight="1">
      <c r="B6" s="265"/>
      <c r="C6" s="265"/>
      <c r="D6" s="265"/>
      <c r="E6" s="265"/>
      <c r="F6" s="265"/>
      <c r="G6" s="265"/>
      <c r="H6" s="265"/>
      <c r="I6" s="265"/>
      <c r="J6" s="265"/>
      <c r="K6" s="266" t="s">
        <v>277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</row>
    <row r="7" spans="1:36" ht="15.7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66" t="s">
        <v>116</v>
      </c>
    </row>
    <row r="8" spans="11:36" ht="20.25">
      <c r="K8" s="267" t="s">
        <v>259</v>
      </c>
      <c r="AJ8" s="66" t="s">
        <v>226</v>
      </c>
    </row>
    <row r="9" ht="15.75">
      <c r="AJ9" s="66" t="s">
        <v>223</v>
      </c>
    </row>
    <row r="10" spans="10:36" ht="18.75">
      <c r="J10" s="266" t="s">
        <v>295</v>
      </c>
      <c r="AJ10" s="66"/>
    </row>
    <row r="11" ht="18.75">
      <c r="AJ11" s="268" t="s">
        <v>232</v>
      </c>
    </row>
    <row r="12" spans="34:36" ht="21" customHeight="1">
      <c r="AH12" s="269"/>
      <c r="AI12" s="269"/>
      <c r="AJ12" s="270" t="str">
        <f>'[13]приложение 7.1 - А3'!W11</f>
        <v>«04 » августа 2016 года</v>
      </c>
    </row>
    <row r="13" ht="15.75">
      <c r="AJ13" s="66" t="s">
        <v>119</v>
      </c>
    </row>
    <row r="15" spans="1:36" ht="22.5" customHeight="1">
      <c r="A15" s="394" t="s">
        <v>12</v>
      </c>
      <c r="B15" s="394" t="s">
        <v>189</v>
      </c>
      <c r="C15" s="394" t="s">
        <v>282</v>
      </c>
      <c r="D15" s="394"/>
      <c r="E15" s="394"/>
      <c r="F15" s="394"/>
      <c r="G15" s="394"/>
      <c r="H15" s="395" t="s">
        <v>283</v>
      </c>
      <c r="I15" s="395"/>
      <c r="J15" s="395"/>
      <c r="K15" s="395"/>
      <c r="L15" s="395"/>
      <c r="M15" s="394" t="s">
        <v>210</v>
      </c>
      <c r="N15" s="394"/>
      <c r="O15" s="394"/>
      <c r="P15" s="394"/>
      <c r="Q15" s="394"/>
      <c r="R15" s="394" t="s">
        <v>211</v>
      </c>
      <c r="S15" s="394"/>
      <c r="T15" s="394"/>
      <c r="U15" s="394"/>
      <c r="V15" s="394"/>
      <c r="W15" s="398" t="s">
        <v>190</v>
      </c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</row>
    <row r="16" spans="1:36" ht="27.75" customHeight="1">
      <c r="A16" s="394"/>
      <c r="B16" s="394"/>
      <c r="C16" s="394"/>
      <c r="D16" s="394"/>
      <c r="E16" s="394"/>
      <c r="F16" s="394"/>
      <c r="G16" s="394"/>
      <c r="H16" s="395"/>
      <c r="I16" s="395"/>
      <c r="J16" s="395"/>
      <c r="K16" s="395"/>
      <c r="L16" s="395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 t="s">
        <v>218</v>
      </c>
      <c r="X16" s="394"/>
      <c r="Y16" s="394"/>
      <c r="Z16" s="394"/>
      <c r="AA16" s="399" t="s">
        <v>191</v>
      </c>
      <c r="AB16" s="399"/>
      <c r="AC16" s="399"/>
      <c r="AD16" s="399"/>
      <c r="AE16" s="399" t="s">
        <v>192</v>
      </c>
      <c r="AF16" s="399"/>
      <c r="AG16" s="399"/>
      <c r="AH16" s="399"/>
      <c r="AI16" s="399"/>
      <c r="AJ16" s="400" t="s">
        <v>220</v>
      </c>
    </row>
    <row r="17" spans="1:36" ht="109.5" customHeight="1">
      <c r="A17" s="271"/>
      <c r="B17" s="271" t="s">
        <v>34</v>
      </c>
      <c r="C17" s="272" t="s">
        <v>201</v>
      </c>
      <c r="D17" s="272" t="s">
        <v>202</v>
      </c>
      <c r="E17" s="272" t="s">
        <v>203</v>
      </c>
      <c r="F17" s="272" t="s">
        <v>204</v>
      </c>
      <c r="G17" s="272" t="s">
        <v>205</v>
      </c>
      <c r="H17" s="362" t="s">
        <v>201</v>
      </c>
      <c r="I17" s="362" t="s">
        <v>202</v>
      </c>
      <c r="J17" s="362" t="s">
        <v>203</v>
      </c>
      <c r="K17" s="362" t="s">
        <v>204</v>
      </c>
      <c r="L17" s="362" t="s">
        <v>205</v>
      </c>
      <c r="M17" s="272" t="s">
        <v>201</v>
      </c>
      <c r="N17" s="272" t="s">
        <v>202</v>
      </c>
      <c r="O17" s="272" t="s">
        <v>203</v>
      </c>
      <c r="P17" s="272" t="s">
        <v>204</v>
      </c>
      <c r="Q17" s="272" t="s">
        <v>205</v>
      </c>
      <c r="R17" s="272" t="s">
        <v>201</v>
      </c>
      <c r="S17" s="272" t="s">
        <v>202</v>
      </c>
      <c r="T17" s="272" t="s">
        <v>203</v>
      </c>
      <c r="U17" s="272" t="s">
        <v>204</v>
      </c>
      <c r="V17" s="272" t="s">
        <v>205</v>
      </c>
      <c r="W17" s="273" t="s">
        <v>193</v>
      </c>
      <c r="X17" s="274" t="s">
        <v>221</v>
      </c>
      <c r="Y17" s="272" t="s">
        <v>219</v>
      </c>
      <c r="Z17" s="272" t="s">
        <v>222</v>
      </c>
      <c r="AA17" s="275" t="s">
        <v>193</v>
      </c>
      <c r="AB17" s="276" t="s">
        <v>194</v>
      </c>
      <c r="AC17" s="276" t="s">
        <v>195</v>
      </c>
      <c r="AD17" s="276" t="s">
        <v>196</v>
      </c>
      <c r="AE17" s="275" t="s">
        <v>197</v>
      </c>
      <c r="AF17" s="276" t="s">
        <v>194</v>
      </c>
      <c r="AG17" s="277" t="s">
        <v>198</v>
      </c>
      <c r="AH17" s="277" t="s">
        <v>199</v>
      </c>
      <c r="AI17" s="276" t="s">
        <v>200</v>
      </c>
      <c r="AJ17" s="400"/>
    </row>
    <row r="18" spans="1:36" s="253" customFormat="1" ht="30" customHeight="1">
      <c r="A18" s="278"/>
      <c r="B18" s="279" t="s">
        <v>34</v>
      </c>
      <c r="C18" s="104">
        <f aca="true" t="shared" si="0" ref="C18:V18">C19+C30</f>
        <v>1.6928</v>
      </c>
      <c r="D18" s="106">
        <f t="shared" si="0"/>
        <v>0</v>
      </c>
      <c r="E18" s="104">
        <f t="shared" si="0"/>
        <v>0.15177581</v>
      </c>
      <c r="F18" s="104">
        <f t="shared" si="0"/>
        <v>1.444292</v>
      </c>
      <c r="G18" s="104">
        <f t="shared" si="0"/>
        <v>0.09673219</v>
      </c>
      <c r="H18" s="346">
        <f t="shared" si="0"/>
        <v>1.045</v>
      </c>
      <c r="I18" s="347">
        <f t="shared" si="0"/>
        <v>0</v>
      </c>
      <c r="J18" s="346">
        <f t="shared" si="0"/>
        <v>0.243</v>
      </c>
      <c r="K18" s="346">
        <f t="shared" si="0"/>
        <v>0.7210000000000001</v>
      </c>
      <c r="L18" s="346">
        <f t="shared" si="0"/>
        <v>0.08099999999999996</v>
      </c>
      <c r="M18" s="104">
        <f t="shared" si="0"/>
        <v>-0.6477999999999999</v>
      </c>
      <c r="N18" s="106">
        <f t="shared" si="0"/>
        <v>0</v>
      </c>
      <c r="O18" s="104">
        <f t="shared" si="0"/>
        <v>0</v>
      </c>
      <c r="P18" s="104">
        <f t="shared" si="0"/>
        <v>-0.7232919999999999</v>
      </c>
      <c r="Q18" s="104">
        <f t="shared" si="0"/>
        <v>-0.015732190000000035</v>
      </c>
      <c r="R18" s="104">
        <f t="shared" si="0"/>
        <v>1.045</v>
      </c>
      <c r="S18" s="106">
        <f t="shared" si="0"/>
        <v>0</v>
      </c>
      <c r="T18" s="104">
        <f t="shared" si="0"/>
        <v>0.243</v>
      </c>
      <c r="U18" s="104">
        <f t="shared" si="0"/>
        <v>0.7210000000000001</v>
      </c>
      <c r="V18" s="104">
        <f t="shared" si="0"/>
        <v>0.08099999999999996</v>
      </c>
      <c r="W18" s="281"/>
      <c r="X18" s="281"/>
      <c r="Y18" s="281"/>
      <c r="Z18" s="281"/>
      <c r="AA18" s="281"/>
      <c r="AB18" s="281"/>
      <c r="AC18" s="281"/>
      <c r="AD18" s="282"/>
      <c r="AE18" s="281"/>
      <c r="AF18" s="281"/>
      <c r="AG18" s="281"/>
      <c r="AH18" s="281"/>
      <c r="AI18" s="280">
        <f>AI19+AI29</f>
        <v>2.93</v>
      </c>
      <c r="AJ18" s="281"/>
    </row>
    <row r="19" spans="1:36" s="253" customFormat="1" ht="33.75" customHeight="1">
      <c r="A19" s="278">
        <v>1</v>
      </c>
      <c r="B19" s="279" t="s">
        <v>68</v>
      </c>
      <c r="C19" s="106">
        <f aca="true" t="shared" si="1" ref="C19:V19">C20+C27+C29</f>
        <v>0.6708</v>
      </c>
      <c r="D19" s="106">
        <f t="shared" si="1"/>
        <v>0</v>
      </c>
      <c r="E19" s="106">
        <f t="shared" si="1"/>
        <v>0.05122681</v>
      </c>
      <c r="F19" s="106">
        <f t="shared" si="1"/>
        <v>0.582997</v>
      </c>
      <c r="G19" s="106">
        <f t="shared" si="1"/>
        <v>0.03657619000000001</v>
      </c>
      <c r="H19" s="347">
        <f t="shared" si="1"/>
        <v>0.578</v>
      </c>
      <c r="I19" s="347">
        <f t="shared" si="1"/>
        <v>0</v>
      </c>
      <c r="J19" s="347">
        <f t="shared" si="1"/>
        <v>0.137</v>
      </c>
      <c r="K19" s="347">
        <f t="shared" si="1"/>
        <v>0.396</v>
      </c>
      <c r="L19" s="347">
        <f t="shared" si="1"/>
        <v>0.04499999999999993</v>
      </c>
      <c r="M19" s="106">
        <f t="shared" si="1"/>
        <v>-0.0928</v>
      </c>
      <c r="N19" s="106">
        <f t="shared" si="1"/>
        <v>0</v>
      </c>
      <c r="O19" s="106">
        <f t="shared" si="1"/>
        <v>0</v>
      </c>
      <c r="P19" s="106">
        <f t="shared" si="1"/>
        <v>-0.18699699999999997</v>
      </c>
      <c r="Q19" s="106">
        <f t="shared" si="1"/>
        <v>0.00842380999999992</v>
      </c>
      <c r="R19" s="106">
        <f t="shared" si="1"/>
        <v>0.578</v>
      </c>
      <c r="S19" s="106">
        <f t="shared" si="1"/>
        <v>0</v>
      </c>
      <c r="T19" s="106">
        <f t="shared" si="1"/>
        <v>0.137</v>
      </c>
      <c r="U19" s="106">
        <f t="shared" si="1"/>
        <v>0.396</v>
      </c>
      <c r="V19" s="106">
        <f t="shared" si="1"/>
        <v>0.04499999999999993</v>
      </c>
      <c r="W19" s="281"/>
      <c r="X19" s="281"/>
      <c r="Y19" s="281"/>
      <c r="Z19" s="281"/>
      <c r="AA19" s="281"/>
      <c r="AB19" s="281"/>
      <c r="AC19" s="281"/>
      <c r="AD19" s="283"/>
      <c r="AE19" s="281"/>
      <c r="AF19" s="281"/>
      <c r="AG19" s="281"/>
      <c r="AH19" s="281"/>
      <c r="AI19" s="280">
        <f>AI20+AI27+AI29+AI30</f>
        <v>2.93</v>
      </c>
      <c r="AJ19" s="281"/>
    </row>
    <row r="20" spans="1:36" s="253" customFormat="1" ht="36.75" customHeight="1">
      <c r="A20" s="284" t="s">
        <v>1</v>
      </c>
      <c r="B20" s="278" t="s">
        <v>66</v>
      </c>
      <c r="C20" s="106">
        <f aca="true" t="shared" si="2" ref="C20:V20">C21+C23+C25+C26</f>
        <v>0.6708</v>
      </c>
      <c r="D20" s="106">
        <f t="shared" si="2"/>
        <v>0</v>
      </c>
      <c r="E20" s="106">
        <f t="shared" si="2"/>
        <v>0.05122681</v>
      </c>
      <c r="F20" s="106">
        <f t="shared" si="2"/>
        <v>0.582997</v>
      </c>
      <c r="G20" s="106">
        <f t="shared" si="2"/>
        <v>0.03657619000000001</v>
      </c>
      <c r="H20" s="347">
        <f t="shared" si="2"/>
        <v>0.578</v>
      </c>
      <c r="I20" s="347">
        <f t="shared" si="2"/>
        <v>0</v>
      </c>
      <c r="J20" s="347">
        <f t="shared" si="2"/>
        <v>0.137</v>
      </c>
      <c r="K20" s="347">
        <f t="shared" si="2"/>
        <v>0.396</v>
      </c>
      <c r="L20" s="347">
        <f t="shared" si="2"/>
        <v>0.04499999999999993</v>
      </c>
      <c r="M20" s="106">
        <f t="shared" si="2"/>
        <v>-0.0928</v>
      </c>
      <c r="N20" s="106">
        <f t="shared" si="2"/>
        <v>0</v>
      </c>
      <c r="O20" s="106">
        <f t="shared" si="2"/>
        <v>0</v>
      </c>
      <c r="P20" s="106">
        <f t="shared" si="2"/>
        <v>-0.18699699999999997</v>
      </c>
      <c r="Q20" s="106">
        <f t="shared" si="2"/>
        <v>0.00842380999999992</v>
      </c>
      <c r="R20" s="106">
        <f t="shared" si="2"/>
        <v>0.578</v>
      </c>
      <c r="S20" s="106">
        <f t="shared" si="2"/>
        <v>0</v>
      </c>
      <c r="T20" s="106">
        <f t="shared" si="2"/>
        <v>0.137</v>
      </c>
      <c r="U20" s="106">
        <f t="shared" si="2"/>
        <v>0.396</v>
      </c>
      <c r="V20" s="106">
        <f t="shared" si="2"/>
        <v>0.04499999999999993</v>
      </c>
      <c r="W20" s="285"/>
      <c r="X20" s="285"/>
      <c r="Y20" s="285"/>
      <c r="Z20" s="285"/>
      <c r="AA20" s="285"/>
      <c r="AB20" s="285"/>
      <c r="AC20" s="285"/>
      <c r="AD20" s="286"/>
      <c r="AE20" s="285"/>
      <c r="AF20" s="285"/>
      <c r="AG20" s="285"/>
      <c r="AH20" s="285"/>
      <c r="AI20" s="280">
        <f>AI21+AI23+AI25+AI26</f>
        <v>1.245</v>
      </c>
      <c r="AJ20" s="285"/>
    </row>
    <row r="21" spans="1:37" s="253" customFormat="1" ht="47.25" customHeight="1">
      <c r="A21" s="287" t="s">
        <v>25</v>
      </c>
      <c r="B21" s="288" t="s">
        <v>224</v>
      </c>
      <c r="C21" s="289">
        <f>C22</f>
        <v>0</v>
      </c>
      <c r="D21" s="289">
        <f aca="true" t="shared" si="3" ref="D21:V21">D22</f>
        <v>0</v>
      </c>
      <c r="E21" s="289">
        <f t="shared" si="3"/>
        <v>0</v>
      </c>
      <c r="F21" s="289">
        <f t="shared" si="3"/>
        <v>0</v>
      </c>
      <c r="G21" s="289">
        <f t="shared" si="3"/>
        <v>0</v>
      </c>
      <c r="H21" s="363">
        <f t="shared" si="3"/>
        <v>0</v>
      </c>
      <c r="I21" s="363">
        <f t="shared" si="3"/>
        <v>0</v>
      </c>
      <c r="J21" s="363">
        <f t="shared" si="3"/>
        <v>0</v>
      </c>
      <c r="K21" s="363">
        <f t="shared" si="3"/>
        <v>0</v>
      </c>
      <c r="L21" s="363">
        <f t="shared" si="3"/>
        <v>0</v>
      </c>
      <c r="M21" s="289">
        <f t="shared" si="3"/>
        <v>0</v>
      </c>
      <c r="N21" s="289">
        <f t="shared" si="3"/>
        <v>0</v>
      </c>
      <c r="O21" s="289">
        <f t="shared" si="3"/>
        <v>0</v>
      </c>
      <c r="P21" s="289">
        <f t="shared" si="3"/>
        <v>0</v>
      </c>
      <c r="Q21" s="289">
        <f t="shared" si="3"/>
        <v>0</v>
      </c>
      <c r="R21" s="289">
        <f t="shared" si="3"/>
        <v>0</v>
      </c>
      <c r="S21" s="289">
        <f t="shared" si="3"/>
        <v>0</v>
      </c>
      <c r="T21" s="289">
        <f t="shared" si="3"/>
        <v>0</v>
      </c>
      <c r="U21" s="289">
        <f t="shared" si="3"/>
        <v>0</v>
      </c>
      <c r="V21" s="289">
        <f t="shared" si="3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89">
        <f>AI22</f>
        <v>0</v>
      </c>
      <c r="AJ21" s="290"/>
      <c r="AK21" s="288" t="s">
        <v>224</v>
      </c>
    </row>
    <row r="22" spans="1:37" s="295" customFormat="1" ht="44.25" customHeight="1">
      <c r="A22" s="291"/>
      <c r="B22" s="292" t="s">
        <v>240</v>
      </c>
      <c r="C22" s="293">
        <v>0</v>
      </c>
      <c r="D22" s="293">
        <v>0</v>
      </c>
      <c r="E22" s="293">
        <v>0</v>
      </c>
      <c r="F22" s="293">
        <v>0</v>
      </c>
      <c r="G22" s="293">
        <v>0</v>
      </c>
      <c r="H22" s="364">
        <v>0</v>
      </c>
      <c r="I22" s="364">
        <v>0</v>
      </c>
      <c r="J22" s="364">
        <v>0</v>
      </c>
      <c r="K22" s="364">
        <v>0</v>
      </c>
      <c r="L22" s="364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3">
        <v>0</v>
      </c>
      <c r="AJ22" s="294"/>
      <c r="AK22" s="292" t="s">
        <v>240</v>
      </c>
    </row>
    <row r="23" spans="1:37" s="253" customFormat="1" ht="44.25" customHeight="1">
      <c r="A23" s="287" t="s">
        <v>35</v>
      </c>
      <c r="B23" s="296" t="s">
        <v>241</v>
      </c>
      <c r="C23" s="289">
        <f>SUM(C24:C24)</f>
        <v>0.6708</v>
      </c>
      <c r="D23" s="289"/>
      <c r="E23" s="289">
        <f aca="true" t="shared" si="4" ref="E23:V23">SUM(E24:E24)</f>
        <v>0.05122681</v>
      </c>
      <c r="F23" s="289">
        <f t="shared" si="4"/>
        <v>0.582997</v>
      </c>
      <c r="G23" s="289">
        <f t="shared" si="4"/>
        <v>0.03657619000000001</v>
      </c>
      <c r="H23" s="348">
        <f>SUM(H24:H24)</f>
        <v>0.578</v>
      </c>
      <c r="I23" s="348"/>
      <c r="J23" s="348">
        <f>SUM(J24:J24)</f>
        <v>0.137</v>
      </c>
      <c r="K23" s="348">
        <f>SUM(K24:K24)</f>
        <v>0.396</v>
      </c>
      <c r="L23" s="348">
        <f>SUM(L24:L24)</f>
        <v>0.04499999999999993</v>
      </c>
      <c r="M23" s="289">
        <f t="shared" si="4"/>
        <v>-0.0928</v>
      </c>
      <c r="N23" s="289">
        <f t="shared" si="4"/>
        <v>0</v>
      </c>
      <c r="O23" s="289"/>
      <c r="P23" s="289">
        <f t="shared" si="4"/>
        <v>-0.18699699999999997</v>
      </c>
      <c r="Q23" s="289">
        <f t="shared" si="4"/>
        <v>0.00842380999999992</v>
      </c>
      <c r="R23" s="289">
        <f t="shared" si="4"/>
        <v>0.578</v>
      </c>
      <c r="S23" s="289"/>
      <c r="T23" s="289">
        <f t="shared" si="4"/>
        <v>0.137</v>
      </c>
      <c r="U23" s="289">
        <f t="shared" si="4"/>
        <v>0.396</v>
      </c>
      <c r="V23" s="289">
        <f t="shared" si="4"/>
        <v>0.04499999999999993</v>
      </c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89">
        <f>SUM(AI24:AI24)</f>
        <v>1.245</v>
      </c>
      <c r="AJ23" s="290"/>
      <c r="AK23" s="296" t="s">
        <v>241</v>
      </c>
    </row>
    <row r="24" spans="1:37" s="253" customFormat="1" ht="35.25" customHeight="1">
      <c r="A24" s="287" t="s">
        <v>231</v>
      </c>
      <c r="B24" s="297" t="s">
        <v>246</v>
      </c>
      <c r="C24" s="293">
        <v>0.6708</v>
      </c>
      <c r="D24" s="298"/>
      <c r="E24" s="298">
        <f>(9088+42138.81)/1000000</f>
        <v>0.05122681</v>
      </c>
      <c r="F24" s="298">
        <f>(507519+75478)/1000000</f>
        <v>0.582997</v>
      </c>
      <c r="G24" s="298">
        <f>C24-E24-F24</f>
        <v>0.03657619000000001</v>
      </c>
      <c r="H24" s="365">
        <v>0.578</v>
      </c>
      <c r="I24" s="366"/>
      <c r="J24" s="367">
        <v>0.137</v>
      </c>
      <c r="K24" s="365">
        <v>0.396</v>
      </c>
      <c r="L24" s="365">
        <f>H24-J24-K24</f>
        <v>0.04499999999999993</v>
      </c>
      <c r="M24" s="299">
        <f>H24-C24</f>
        <v>-0.0928</v>
      </c>
      <c r="N24" s="299">
        <f>I24-D24</f>
        <v>0</v>
      </c>
      <c r="O24" s="299">
        <f>J24-E24</f>
        <v>0.08577319000000001</v>
      </c>
      <c r="P24" s="299">
        <f>K24-F24</f>
        <v>-0.18699699999999997</v>
      </c>
      <c r="Q24" s="299">
        <f>L24-G24</f>
        <v>0.00842380999999992</v>
      </c>
      <c r="R24" s="298">
        <f aca="true" t="shared" si="5" ref="R24:U29">H24</f>
        <v>0.578</v>
      </c>
      <c r="S24" s="298">
        <f t="shared" si="5"/>
        <v>0</v>
      </c>
      <c r="T24" s="298">
        <f t="shared" si="5"/>
        <v>0.137</v>
      </c>
      <c r="U24" s="298">
        <f t="shared" si="5"/>
        <v>0.396</v>
      </c>
      <c r="V24" s="298">
        <f>R24-T24-U24</f>
        <v>0.04499999999999993</v>
      </c>
      <c r="W24" s="285"/>
      <c r="X24" s="285"/>
      <c r="Y24" s="285"/>
      <c r="Z24" s="285"/>
      <c r="AA24" s="285"/>
      <c r="AB24" s="285"/>
      <c r="AC24" s="285"/>
      <c r="AD24" s="286"/>
      <c r="AE24" s="285">
        <v>2016</v>
      </c>
      <c r="AF24" s="285">
        <v>15</v>
      </c>
      <c r="AG24" s="285" t="s">
        <v>279</v>
      </c>
      <c r="AH24" s="285" t="s">
        <v>278</v>
      </c>
      <c r="AI24" s="289">
        <v>1.245</v>
      </c>
      <c r="AJ24" s="285"/>
      <c r="AK24" s="297" t="s">
        <v>246</v>
      </c>
    </row>
    <row r="25" spans="1:37" s="253" customFormat="1" ht="27.75" customHeight="1">
      <c r="A25" s="287" t="s">
        <v>38</v>
      </c>
      <c r="B25" s="168" t="s">
        <v>242</v>
      </c>
      <c r="C25" s="289"/>
      <c r="D25" s="289"/>
      <c r="E25" s="289"/>
      <c r="F25" s="289"/>
      <c r="G25" s="289"/>
      <c r="H25" s="363"/>
      <c r="I25" s="368"/>
      <c r="J25" s="368"/>
      <c r="K25" s="368"/>
      <c r="L25" s="363"/>
      <c r="M25" s="289"/>
      <c r="N25" s="289"/>
      <c r="O25" s="289"/>
      <c r="P25" s="289"/>
      <c r="Q25" s="289"/>
      <c r="R25" s="289">
        <f t="shared" si="5"/>
        <v>0</v>
      </c>
      <c r="S25" s="289">
        <f t="shared" si="5"/>
        <v>0</v>
      </c>
      <c r="T25" s="289">
        <f t="shared" si="5"/>
        <v>0</v>
      </c>
      <c r="U25" s="289">
        <f t="shared" si="5"/>
        <v>0</v>
      </c>
      <c r="V25" s="289">
        <f>L25</f>
        <v>0</v>
      </c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2"/>
      <c r="AJ25" s="301"/>
      <c r="AK25" s="168" t="s">
        <v>242</v>
      </c>
    </row>
    <row r="26" spans="1:37" s="253" customFormat="1" ht="36.75" customHeight="1">
      <c r="A26" s="287" t="s">
        <v>142</v>
      </c>
      <c r="B26" s="168" t="s">
        <v>243</v>
      </c>
      <c r="C26" s="289"/>
      <c r="D26" s="289"/>
      <c r="E26" s="289"/>
      <c r="F26" s="289"/>
      <c r="G26" s="289"/>
      <c r="H26" s="363"/>
      <c r="I26" s="368"/>
      <c r="J26" s="368"/>
      <c r="K26" s="368"/>
      <c r="L26" s="363"/>
      <c r="M26" s="300"/>
      <c r="N26" s="300"/>
      <c r="O26" s="300"/>
      <c r="P26" s="300"/>
      <c r="Q26" s="300"/>
      <c r="R26" s="289">
        <f t="shared" si="5"/>
        <v>0</v>
      </c>
      <c r="S26" s="289">
        <f t="shared" si="5"/>
        <v>0</v>
      </c>
      <c r="T26" s="289">
        <f t="shared" si="5"/>
        <v>0</v>
      </c>
      <c r="U26" s="289">
        <f t="shared" si="5"/>
        <v>0</v>
      </c>
      <c r="V26" s="289">
        <f>L26</f>
        <v>0</v>
      </c>
      <c r="W26" s="301"/>
      <c r="X26" s="301"/>
      <c r="Y26" s="301"/>
      <c r="Z26" s="301"/>
      <c r="AA26" s="301"/>
      <c r="AB26" s="301"/>
      <c r="AC26" s="285"/>
      <c r="AD26" s="301"/>
      <c r="AE26" s="301"/>
      <c r="AF26" s="301"/>
      <c r="AG26" s="301"/>
      <c r="AH26" s="301"/>
      <c r="AI26" s="302"/>
      <c r="AJ26" s="301"/>
      <c r="AK26" s="168" t="s">
        <v>243</v>
      </c>
    </row>
    <row r="27" spans="1:37" s="295" customFormat="1" ht="26.25" customHeight="1">
      <c r="A27" s="278" t="s">
        <v>2</v>
      </c>
      <c r="B27" s="303" t="s">
        <v>67</v>
      </c>
      <c r="C27" s="289"/>
      <c r="D27" s="298"/>
      <c r="E27" s="298"/>
      <c r="F27" s="298"/>
      <c r="G27" s="298"/>
      <c r="H27" s="365"/>
      <c r="I27" s="367"/>
      <c r="J27" s="367"/>
      <c r="K27" s="367"/>
      <c r="L27" s="365"/>
      <c r="M27" s="298"/>
      <c r="N27" s="298"/>
      <c r="O27" s="298"/>
      <c r="P27" s="298"/>
      <c r="Q27" s="298"/>
      <c r="R27" s="289">
        <f t="shared" si="5"/>
        <v>0</v>
      </c>
      <c r="S27" s="289">
        <f t="shared" si="5"/>
        <v>0</v>
      </c>
      <c r="T27" s="289">
        <f t="shared" si="5"/>
        <v>0</v>
      </c>
      <c r="U27" s="289">
        <f t="shared" si="5"/>
        <v>0</v>
      </c>
      <c r="V27" s="289">
        <f>L27</f>
        <v>0</v>
      </c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5"/>
      <c r="AJ27" s="304"/>
      <c r="AK27" s="303" t="s">
        <v>67</v>
      </c>
    </row>
    <row r="28" spans="1:37" s="295" customFormat="1" ht="40.5" customHeight="1">
      <c r="A28" s="291"/>
      <c r="B28" s="292" t="s">
        <v>244</v>
      </c>
      <c r="C28" s="289"/>
      <c r="D28" s="299"/>
      <c r="E28" s="299"/>
      <c r="F28" s="299"/>
      <c r="G28" s="289">
        <f>C28-E28-F28</f>
        <v>0</v>
      </c>
      <c r="H28" s="365"/>
      <c r="I28" s="367"/>
      <c r="J28" s="367"/>
      <c r="K28" s="367"/>
      <c r="L28" s="363">
        <f>H28-J28-K28</f>
        <v>0</v>
      </c>
      <c r="M28" s="298"/>
      <c r="N28" s="298"/>
      <c r="O28" s="298"/>
      <c r="P28" s="298"/>
      <c r="Q28" s="289">
        <f>M28-O28-P28</f>
        <v>0</v>
      </c>
      <c r="R28" s="289">
        <f t="shared" si="5"/>
        <v>0</v>
      </c>
      <c r="S28" s="289">
        <f t="shared" si="5"/>
        <v>0</v>
      </c>
      <c r="T28" s="289">
        <f t="shared" si="5"/>
        <v>0</v>
      </c>
      <c r="U28" s="289">
        <f t="shared" si="5"/>
        <v>0</v>
      </c>
      <c r="V28" s="289">
        <f>L28</f>
        <v>0</v>
      </c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5"/>
      <c r="AJ28" s="304"/>
      <c r="AK28" s="292" t="s">
        <v>244</v>
      </c>
    </row>
    <row r="29" spans="1:37" s="295" customFormat="1" ht="35.25" customHeight="1">
      <c r="A29" s="278" t="s">
        <v>11</v>
      </c>
      <c r="B29" s="303" t="s">
        <v>208</v>
      </c>
      <c r="C29" s="280"/>
      <c r="D29" s="299"/>
      <c r="E29" s="299"/>
      <c r="F29" s="299"/>
      <c r="G29" s="289">
        <f>C29-E29-F29</f>
        <v>0</v>
      </c>
      <c r="H29" s="365"/>
      <c r="I29" s="367"/>
      <c r="J29" s="367"/>
      <c r="K29" s="367"/>
      <c r="L29" s="363">
        <f>H29-J29-K29</f>
        <v>0</v>
      </c>
      <c r="M29" s="298"/>
      <c r="N29" s="298"/>
      <c r="O29" s="298"/>
      <c r="P29" s="298"/>
      <c r="Q29" s="289">
        <f>M29-O29-P29</f>
        <v>0</v>
      </c>
      <c r="R29" s="289">
        <f t="shared" si="5"/>
        <v>0</v>
      </c>
      <c r="S29" s="289">
        <f t="shared" si="5"/>
        <v>0</v>
      </c>
      <c r="T29" s="289">
        <f t="shared" si="5"/>
        <v>0</v>
      </c>
      <c r="U29" s="289">
        <f t="shared" si="5"/>
        <v>0</v>
      </c>
      <c r="V29" s="289">
        <f>L29</f>
        <v>0</v>
      </c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5"/>
      <c r="AJ29" s="304"/>
      <c r="AK29" s="303" t="s">
        <v>208</v>
      </c>
    </row>
    <row r="30" spans="1:37" s="295" customFormat="1" ht="21" customHeight="1">
      <c r="A30" s="278" t="s">
        <v>3</v>
      </c>
      <c r="B30" s="303" t="s">
        <v>43</v>
      </c>
      <c r="C30" s="289">
        <f>SUM(C31:C32)</f>
        <v>1.022</v>
      </c>
      <c r="D30" s="289"/>
      <c r="E30" s="289">
        <f aca="true" t="shared" si="6" ref="E30:U30">SUM(E31:E32)</f>
        <v>0.100549</v>
      </c>
      <c r="F30" s="289">
        <f t="shared" si="6"/>
        <v>0.861295</v>
      </c>
      <c r="G30" s="289">
        <f t="shared" si="6"/>
        <v>0.06015599999999999</v>
      </c>
      <c r="H30" s="363">
        <f t="shared" si="6"/>
        <v>0.467</v>
      </c>
      <c r="I30" s="363"/>
      <c r="J30" s="363">
        <f t="shared" si="6"/>
        <v>0.106</v>
      </c>
      <c r="K30" s="363">
        <f t="shared" si="6"/>
        <v>0.325</v>
      </c>
      <c r="L30" s="363">
        <f>SUM(L31:L32)</f>
        <v>0.03600000000000003</v>
      </c>
      <c r="M30" s="289">
        <f t="shared" si="6"/>
        <v>-0.5549999999999999</v>
      </c>
      <c r="N30" s="289">
        <f t="shared" si="6"/>
        <v>0</v>
      </c>
      <c r="O30" s="289"/>
      <c r="P30" s="289">
        <f t="shared" si="6"/>
        <v>-0.536295</v>
      </c>
      <c r="Q30" s="289">
        <f>SUM(Q31:Q32)</f>
        <v>-0.024155999999999955</v>
      </c>
      <c r="R30" s="289">
        <f>SUM(R31:R32)</f>
        <v>0.467</v>
      </c>
      <c r="S30" s="289"/>
      <c r="T30" s="289">
        <f t="shared" si="6"/>
        <v>0.106</v>
      </c>
      <c r="U30" s="289">
        <f t="shared" si="6"/>
        <v>0.325</v>
      </c>
      <c r="V30" s="289">
        <f>SUM(V31:V32)</f>
        <v>0.03600000000000003</v>
      </c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289">
        <f>SUM(AI31:AI32)</f>
        <v>1.685</v>
      </c>
      <c r="AJ30" s="304"/>
      <c r="AK30" s="303" t="s">
        <v>43</v>
      </c>
    </row>
    <row r="31" spans="1:37" s="253" customFormat="1" ht="50.25" customHeight="1">
      <c r="A31" s="306" t="s">
        <v>4</v>
      </c>
      <c r="B31" s="288" t="s">
        <v>245</v>
      </c>
      <c r="C31" s="307">
        <v>1.022</v>
      </c>
      <c r="D31" s="289"/>
      <c r="E31" s="289">
        <f>(16914+83635)/1000000</f>
        <v>0.100549</v>
      </c>
      <c r="F31" s="289">
        <f>(59853+801442)/1000000</f>
        <v>0.861295</v>
      </c>
      <c r="G31" s="289">
        <f>C31-E31-F31</f>
        <v>0.06015599999999999</v>
      </c>
      <c r="H31" s="363"/>
      <c r="I31" s="368"/>
      <c r="J31" s="368"/>
      <c r="K31" s="368"/>
      <c r="L31" s="363">
        <f>H31-J31-K31</f>
        <v>0</v>
      </c>
      <c r="M31" s="300">
        <f aca="true" t="shared" si="7" ref="M31:Q32">H31-C31</f>
        <v>-1.022</v>
      </c>
      <c r="N31" s="300">
        <f t="shared" si="7"/>
        <v>0</v>
      </c>
      <c r="O31" s="300">
        <f t="shared" si="7"/>
        <v>-0.100549</v>
      </c>
      <c r="P31" s="300">
        <f t="shared" si="7"/>
        <v>-0.861295</v>
      </c>
      <c r="Q31" s="300">
        <f t="shared" si="7"/>
        <v>-0.06015599999999999</v>
      </c>
      <c r="R31" s="289">
        <f aca="true" t="shared" si="8" ref="R31:V32">H31</f>
        <v>0</v>
      </c>
      <c r="S31" s="289">
        <f t="shared" si="8"/>
        <v>0</v>
      </c>
      <c r="T31" s="289">
        <f t="shared" si="8"/>
        <v>0</v>
      </c>
      <c r="U31" s="289">
        <f t="shared" si="8"/>
        <v>0</v>
      </c>
      <c r="V31" s="289">
        <f t="shared" si="8"/>
        <v>0</v>
      </c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2"/>
      <c r="AJ31" s="301"/>
      <c r="AK31" s="288" t="s">
        <v>245</v>
      </c>
    </row>
    <row r="32" spans="1:37" s="253" customFormat="1" ht="61.5" customHeight="1">
      <c r="A32" s="287" t="s">
        <v>5</v>
      </c>
      <c r="B32" s="296" t="s">
        <v>247</v>
      </c>
      <c r="C32" s="289"/>
      <c r="D32" s="308"/>
      <c r="E32" s="308"/>
      <c r="F32" s="308"/>
      <c r="G32" s="289">
        <f>C32-E32-F32</f>
        <v>0</v>
      </c>
      <c r="H32" s="363">
        <v>0.467</v>
      </c>
      <c r="I32" s="363"/>
      <c r="J32" s="363">
        <v>0.106</v>
      </c>
      <c r="K32" s="363">
        <v>0.325</v>
      </c>
      <c r="L32" s="363">
        <f>H32-J32-K32</f>
        <v>0.03600000000000003</v>
      </c>
      <c r="M32" s="300">
        <f t="shared" si="7"/>
        <v>0.467</v>
      </c>
      <c r="N32" s="300">
        <f t="shared" si="7"/>
        <v>0</v>
      </c>
      <c r="O32" s="300">
        <f t="shared" si="7"/>
        <v>0.106</v>
      </c>
      <c r="P32" s="300">
        <f t="shared" si="7"/>
        <v>0.325</v>
      </c>
      <c r="Q32" s="300">
        <f t="shared" si="7"/>
        <v>0.03600000000000003</v>
      </c>
      <c r="R32" s="289">
        <f t="shared" si="8"/>
        <v>0.467</v>
      </c>
      <c r="S32" s="289">
        <f t="shared" si="8"/>
        <v>0</v>
      </c>
      <c r="T32" s="289">
        <f t="shared" si="8"/>
        <v>0.106</v>
      </c>
      <c r="U32" s="289">
        <f t="shared" si="8"/>
        <v>0.325</v>
      </c>
      <c r="V32" s="289">
        <f t="shared" si="8"/>
        <v>0.03600000000000003</v>
      </c>
      <c r="W32" s="281"/>
      <c r="X32" s="281"/>
      <c r="Y32" s="281"/>
      <c r="Z32" s="281"/>
      <c r="AA32" s="285"/>
      <c r="AB32" s="285"/>
      <c r="AC32" s="285"/>
      <c r="AD32" s="286"/>
      <c r="AE32" s="285">
        <v>2016</v>
      </c>
      <c r="AF32" s="285">
        <v>15</v>
      </c>
      <c r="AG32" s="285" t="s">
        <v>279</v>
      </c>
      <c r="AH32" s="285" t="s">
        <v>280</v>
      </c>
      <c r="AI32" s="289">
        <v>1.685</v>
      </c>
      <c r="AJ32" s="285"/>
      <c r="AK32" s="296" t="s">
        <v>247</v>
      </c>
    </row>
    <row r="33" spans="1:37" s="253" customFormat="1" ht="36.75" customHeight="1">
      <c r="A33" s="287"/>
      <c r="B33" s="296"/>
      <c r="C33" s="289"/>
      <c r="D33" s="308"/>
      <c r="E33" s="308"/>
      <c r="F33" s="308"/>
      <c r="G33" s="289"/>
      <c r="H33" s="363"/>
      <c r="I33" s="363"/>
      <c r="J33" s="363"/>
      <c r="K33" s="363"/>
      <c r="L33" s="363"/>
      <c r="M33" s="300"/>
      <c r="N33" s="300"/>
      <c r="O33" s="300"/>
      <c r="P33" s="300"/>
      <c r="Q33" s="300"/>
      <c r="R33" s="289"/>
      <c r="S33" s="289"/>
      <c r="T33" s="289"/>
      <c r="U33" s="289"/>
      <c r="V33" s="289"/>
      <c r="W33" s="281"/>
      <c r="X33" s="281"/>
      <c r="Y33" s="281"/>
      <c r="Z33" s="281"/>
      <c r="AA33" s="285"/>
      <c r="AB33" s="285"/>
      <c r="AC33" s="285"/>
      <c r="AD33" s="286"/>
      <c r="AE33" s="285"/>
      <c r="AF33" s="285"/>
      <c r="AG33" s="285"/>
      <c r="AH33" s="285"/>
      <c r="AI33" s="289"/>
      <c r="AJ33" s="285"/>
      <c r="AK33" s="296"/>
    </row>
    <row r="34" spans="1:37" ht="15.75">
      <c r="A34" s="309"/>
      <c r="B34" s="310"/>
      <c r="C34" s="310"/>
      <c r="D34" s="310"/>
      <c r="E34" s="311"/>
      <c r="F34" s="311"/>
      <c r="G34" s="311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3"/>
      <c r="AJ34" s="312"/>
      <c r="AK34" s="314"/>
    </row>
    <row r="35" spans="1:37" ht="15.75">
      <c r="A35" s="315"/>
      <c r="B35" s="393" t="s">
        <v>206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4"/>
    </row>
    <row r="36" spans="1:37" ht="15.75">
      <c r="A36" s="315"/>
      <c r="B36" s="312" t="s">
        <v>209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4"/>
      <c r="T36" s="314"/>
      <c r="U36" s="314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4"/>
    </row>
    <row r="37" spans="1:37" ht="15.75">
      <c r="A37" s="312"/>
      <c r="B37" s="316"/>
      <c r="C37" s="316"/>
      <c r="D37" s="316"/>
      <c r="E37" s="316"/>
      <c r="F37" s="316"/>
      <c r="G37" s="316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4"/>
    </row>
    <row r="38" spans="1:37" ht="18.75" customHeight="1">
      <c r="A38" s="315"/>
      <c r="B38" s="317" t="s">
        <v>289</v>
      </c>
      <c r="C38" s="245"/>
      <c r="D38" s="318"/>
      <c r="E38" s="396"/>
      <c r="F38" s="396"/>
      <c r="G38" s="317"/>
      <c r="H38" s="245"/>
      <c r="I38" s="318"/>
      <c r="J38" s="396" t="s">
        <v>292</v>
      </c>
      <c r="K38" s="396"/>
      <c r="L38" s="396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4"/>
    </row>
    <row r="39" spans="1:37" ht="18.75" customHeight="1">
      <c r="A39" s="315"/>
      <c r="B39" s="319"/>
      <c r="C39" s="245"/>
      <c r="D39" s="320"/>
      <c r="E39" s="321"/>
      <c r="F39" s="321"/>
      <c r="G39" s="319"/>
      <c r="H39" s="245"/>
      <c r="I39" s="320"/>
      <c r="J39" s="321"/>
      <c r="K39" s="321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4"/>
    </row>
    <row r="40" spans="1:37" ht="18.75" customHeight="1">
      <c r="A40" s="315"/>
      <c r="B40" s="319" t="s">
        <v>290</v>
      </c>
      <c r="C40" s="245"/>
      <c r="D40" s="320"/>
      <c r="E40" s="397"/>
      <c r="F40" s="397"/>
      <c r="G40" s="319"/>
      <c r="H40" s="245"/>
      <c r="I40" s="320"/>
      <c r="J40" s="397" t="s">
        <v>293</v>
      </c>
      <c r="K40" s="397"/>
      <c r="L40" s="397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4"/>
    </row>
    <row r="41" spans="1:37" ht="18.75" customHeight="1">
      <c r="A41" s="315"/>
      <c r="B41" s="319"/>
      <c r="C41" s="245"/>
      <c r="D41" s="320"/>
      <c r="E41" s="321"/>
      <c r="F41" s="321"/>
      <c r="G41" s="319"/>
      <c r="H41" s="245"/>
      <c r="I41" s="320"/>
      <c r="J41" s="321"/>
      <c r="K41" s="321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4"/>
    </row>
    <row r="42" spans="1:37" ht="18.75" customHeight="1">
      <c r="A42" s="312"/>
      <c r="B42" s="319" t="s">
        <v>291</v>
      </c>
      <c r="C42" s="245"/>
      <c r="D42" s="322"/>
      <c r="E42" s="397"/>
      <c r="F42" s="397"/>
      <c r="G42" s="319"/>
      <c r="H42" s="245"/>
      <c r="I42" s="322"/>
      <c r="J42" s="323" t="s">
        <v>294</v>
      </c>
      <c r="K42" s="323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4"/>
    </row>
    <row r="43" spans="1:37" ht="15.75">
      <c r="A43" s="314"/>
      <c r="B43" s="312"/>
      <c r="C43" s="312"/>
      <c r="D43" s="312"/>
      <c r="E43" s="314"/>
      <c r="F43" s="314"/>
      <c r="G43" s="314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4"/>
    </row>
    <row r="44" spans="1:37" ht="15.75">
      <c r="A44" s="312"/>
      <c r="B44" s="312"/>
      <c r="C44" s="312"/>
      <c r="D44" s="312"/>
      <c r="E44" s="314"/>
      <c r="F44" s="314"/>
      <c r="G44" s="314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4"/>
    </row>
    <row r="45" spans="1:37" ht="15.75">
      <c r="A45" s="312"/>
      <c r="B45" s="312"/>
      <c r="C45" s="312"/>
      <c r="D45" s="312"/>
      <c r="E45" s="314"/>
      <c r="F45" s="314"/>
      <c r="G45" s="314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4"/>
    </row>
    <row r="46" spans="1:37" ht="15.75">
      <c r="A46" s="312"/>
      <c r="B46" s="312"/>
      <c r="C46" s="312"/>
      <c r="D46" s="312"/>
      <c r="E46" s="314"/>
      <c r="F46" s="314"/>
      <c r="G46" s="314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4"/>
    </row>
    <row r="47" spans="1:37" ht="15.75">
      <c r="A47" s="312"/>
      <c r="B47" s="312"/>
      <c r="C47" s="312"/>
      <c r="D47" s="312"/>
      <c r="E47" s="314"/>
      <c r="F47" s="314"/>
      <c r="G47" s="314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4"/>
    </row>
    <row r="48" spans="1:37" ht="15.75">
      <c r="A48" s="312"/>
      <c r="B48" s="312"/>
      <c r="C48" s="312"/>
      <c r="D48" s="312"/>
      <c r="E48" s="314"/>
      <c r="F48" s="314"/>
      <c r="G48" s="314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4"/>
    </row>
    <row r="49" spans="1:37" ht="15.75">
      <c r="A49" s="312"/>
      <c r="B49" s="312"/>
      <c r="C49" s="312"/>
      <c r="D49" s="312"/>
      <c r="E49" s="314"/>
      <c r="F49" s="314"/>
      <c r="G49" s="314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4"/>
    </row>
    <row r="50" spans="1:37" ht="15.75">
      <c r="A50" s="312"/>
      <c r="B50" s="312"/>
      <c r="C50" s="312"/>
      <c r="D50" s="312"/>
      <c r="E50" s="314"/>
      <c r="F50" s="314"/>
      <c r="G50" s="314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4"/>
    </row>
    <row r="51" spans="1:37" ht="15.75">
      <c r="A51" s="312"/>
      <c r="B51" s="312"/>
      <c r="C51" s="312"/>
      <c r="D51" s="312"/>
      <c r="E51" s="314"/>
      <c r="F51" s="314"/>
      <c r="G51" s="314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4"/>
    </row>
    <row r="52" spans="1:37" ht="15.75">
      <c r="A52" s="312"/>
      <c r="B52" s="312"/>
      <c r="C52" s="312"/>
      <c r="D52" s="312"/>
      <c r="E52" s="314"/>
      <c r="F52" s="314"/>
      <c r="G52" s="314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4"/>
    </row>
    <row r="53" spans="1:37" ht="15.75">
      <c r="A53" s="312"/>
      <c r="B53" s="312"/>
      <c r="C53" s="312"/>
      <c r="D53" s="312"/>
      <c r="E53" s="314"/>
      <c r="F53" s="314"/>
      <c r="G53" s="314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4"/>
    </row>
    <row r="54" spans="1:37" ht="15.75">
      <c r="A54" s="312"/>
      <c r="B54" s="312"/>
      <c r="C54" s="312"/>
      <c r="D54" s="312"/>
      <c r="E54" s="314"/>
      <c r="F54" s="314"/>
      <c r="G54" s="314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4"/>
    </row>
  </sheetData>
  <sheetProtection/>
  <mergeCells count="17">
    <mergeCell ref="E38:F38"/>
    <mergeCell ref="J38:L38"/>
    <mergeCell ref="E40:F40"/>
    <mergeCell ref="J40:L40"/>
    <mergeCell ref="E42:F42"/>
    <mergeCell ref="W15:AJ15"/>
    <mergeCell ref="W16:Z16"/>
    <mergeCell ref="AA16:AD16"/>
    <mergeCell ref="AE16:AI16"/>
    <mergeCell ref="AJ16:AJ17"/>
    <mergeCell ref="B35:U35"/>
    <mergeCell ref="A15:A16"/>
    <mergeCell ref="B15:B16"/>
    <mergeCell ref="C15:G16"/>
    <mergeCell ref="H15:L16"/>
    <mergeCell ref="M15:Q16"/>
    <mergeCell ref="R15:V16"/>
  </mergeCells>
  <printOptions/>
  <pageMargins left="0.31496062992125984" right="0.31496062992125984" top="0.1968503937007874" bottom="0.1968503937007874" header="0" footer="0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54"/>
  <sheetViews>
    <sheetView view="pageBreakPreview" zoomScale="75" zoomScaleNormal="70" zoomScaleSheetLayoutView="75" zoomScalePageLayoutView="0" workbookViewId="0" topLeftCell="A14">
      <selection activeCell="A18" sqref="A18:AJ33"/>
    </sheetView>
  </sheetViews>
  <sheetFormatPr defaultColWidth="9.00390625" defaultRowHeight="15.75" outlineLevelCol="1"/>
  <cols>
    <col min="1" max="1" width="9.00390625" style="1" customWidth="1"/>
    <col min="2" max="2" width="38.25390625" style="1" customWidth="1"/>
    <col min="3" max="3" width="8.625" style="1" customWidth="1"/>
    <col min="4" max="4" width="6.00390625" style="1" customWidth="1"/>
    <col min="5" max="5" width="7.625" style="12" customWidth="1"/>
    <col min="6" max="6" width="10.00390625" style="12" customWidth="1"/>
    <col min="7" max="7" width="7.50390625" style="12" customWidth="1"/>
    <col min="8" max="8" width="8.25390625" style="1" customWidth="1"/>
    <col min="9" max="9" width="6.50390625" style="1" customWidth="1"/>
    <col min="10" max="10" width="6.375" style="1" customWidth="1"/>
    <col min="11" max="11" width="9.50390625" style="1" customWidth="1"/>
    <col min="12" max="12" width="7.75390625" style="1" customWidth="1"/>
    <col min="13" max="13" width="9.00390625" style="1" customWidth="1"/>
    <col min="14" max="15" width="6.50390625" style="1" customWidth="1"/>
    <col min="16" max="16" width="10.00390625" style="1" customWidth="1"/>
    <col min="17" max="17" width="8.50390625" style="1" customWidth="1"/>
    <col min="18" max="18" width="10.5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8.00390625" style="1" hidden="1" customWidth="1" outlineLevel="1"/>
    <col min="24" max="24" width="8.50390625" style="1" hidden="1" customWidth="1" outlineLevel="1"/>
    <col min="25" max="25" width="7.75390625" style="1" hidden="1" customWidth="1" outlineLevel="1"/>
    <col min="26" max="26" width="8.75390625" style="1" hidden="1" customWidth="1" outlineLevel="1"/>
    <col min="27" max="27" width="7.75390625" style="1" customWidth="1" collapsed="1"/>
    <col min="28" max="28" width="9.125" style="1" customWidth="1"/>
    <col min="29" max="29" width="9.875" style="1" customWidth="1"/>
    <col min="30" max="30" width="7.75390625" style="1" customWidth="1"/>
    <col min="31" max="31" width="8.75390625" style="1" customWidth="1"/>
    <col min="32" max="32" width="9.00390625" style="1" customWidth="1"/>
    <col min="33" max="33" width="5.875" style="1" customWidth="1"/>
    <col min="34" max="34" width="7.125" style="1" customWidth="1"/>
    <col min="35" max="35" width="8.75390625" style="1" customWidth="1"/>
    <col min="36" max="36" width="9.75390625" style="1" customWidth="1"/>
    <col min="37" max="37" width="50.375" style="12" customWidth="1"/>
    <col min="38" max="38" width="9.00390625" style="12" customWidth="1"/>
    <col min="39" max="16384" width="9.00390625" style="1" customWidth="1"/>
  </cols>
  <sheetData>
    <row r="1" ht="15.75">
      <c r="AJ1" s="3" t="s">
        <v>214</v>
      </c>
    </row>
    <row r="2" ht="15.75">
      <c r="AJ2" s="90" t="s">
        <v>115</v>
      </c>
    </row>
    <row r="3" ht="15.75">
      <c r="AJ3" s="90" t="s">
        <v>207</v>
      </c>
    </row>
    <row r="4" ht="9" customHeight="1">
      <c r="AI4" s="3"/>
    </row>
    <row r="5" ht="15.75" hidden="1"/>
    <row r="6" spans="2:36" ht="33" customHeight="1">
      <c r="B6" s="84"/>
      <c r="C6" s="84"/>
      <c r="D6" s="84"/>
      <c r="E6" s="84"/>
      <c r="F6" s="84"/>
      <c r="G6" s="84"/>
      <c r="H6" s="84"/>
      <c r="I6" s="84"/>
      <c r="J6" s="84"/>
      <c r="K6" s="77" t="s">
        <v>277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3" t="s">
        <v>116</v>
      </c>
    </row>
    <row r="8" spans="11:36" ht="20.25">
      <c r="K8" s="75" t="s">
        <v>259</v>
      </c>
      <c r="AJ8" s="3" t="s">
        <v>226</v>
      </c>
    </row>
    <row r="9" ht="15.75">
      <c r="AJ9" s="3" t="s">
        <v>223</v>
      </c>
    </row>
    <row r="10" spans="10:36" ht="18.75">
      <c r="J10" s="77" t="s">
        <v>302</v>
      </c>
      <c r="AJ10" s="3"/>
    </row>
    <row r="11" ht="18.75">
      <c r="AJ11" s="213" t="s">
        <v>232</v>
      </c>
    </row>
    <row r="12" spans="34:36" ht="21" customHeight="1">
      <c r="AH12" s="121"/>
      <c r="AI12" s="121"/>
      <c r="AJ12" s="122" t="str">
        <f>'приложение 7.1 - А3'!W11</f>
        <v>«01 » марта 2017 года</v>
      </c>
    </row>
    <row r="13" ht="15.75">
      <c r="AJ13" s="3" t="s">
        <v>119</v>
      </c>
    </row>
    <row r="15" spans="1:36" ht="22.5" customHeight="1">
      <c r="A15" s="388" t="s">
        <v>12</v>
      </c>
      <c r="B15" s="388" t="s">
        <v>189</v>
      </c>
      <c r="C15" s="388" t="s">
        <v>282</v>
      </c>
      <c r="D15" s="388"/>
      <c r="E15" s="388"/>
      <c r="F15" s="388"/>
      <c r="G15" s="388"/>
      <c r="H15" s="389" t="s">
        <v>283</v>
      </c>
      <c r="I15" s="389"/>
      <c r="J15" s="389"/>
      <c r="K15" s="389"/>
      <c r="L15" s="389"/>
      <c r="M15" s="388" t="s">
        <v>210</v>
      </c>
      <c r="N15" s="388"/>
      <c r="O15" s="388"/>
      <c r="P15" s="388"/>
      <c r="Q15" s="388"/>
      <c r="R15" s="388" t="s">
        <v>211</v>
      </c>
      <c r="S15" s="388"/>
      <c r="T15" s="388"/>
      <c r="U15" s="388"/>
      <c r="V15" s="388"/>
      <c r="W15" s="392" t="s">
        <v>190</v>
      </c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</row>
    <row r="16" spans="1:36" ht="27.75" customHeight="1">
      <c r="A16" s="388"/>
      <c r="B16" s="388"/>
      <c r="C16" s="388"/>
      <c r="D16" s="388"/>
      <c r="E16" s="388"/>
      <c r="F16" s="388"/>
      <c r="G16" s="388"/>
      <c r="H16" s="389"/>
      <c r="I16" s="389"/>
      <c r="J16" s="389"/>
      <c r="K16" s="389"/>
      <c r="L16" s="389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 t="s">
        <v>218</v>
      </c>
      <c r="X16" s="388"/>
      <c r="Y16" s="388"/>
      <c r="Z16" s="388"/>
      <c r="AA16" s="387" t="s">
        <v>191</v>
      </c>
      <c r="AB16" s="387"/>
      <c r="AC16" s="387"/>
      <c r="AD16" s="387"/>
      <c r="AE16" s="387" t="s">
        <v>192</v>
      </c>
      <c r="AF16" s="387"/>
      <c r="AG16" s="387"/>
      <c r="AH16" s="387"/>
      <c r="AI16" s="387"/>
      <c r="AJ16" s="391" t="s">
        <v>220</v>
      </c>
    </row>
    <row r="17" spans="1:36" ht="109.5" customHeight="1">
      <c r="A17" s="18"/>
      <c r="B17" s="18" t="s">
        <v>34</v>
      </c>
      <c r="C17" s="5" t="s">
        <v>201</v>
      </c>
      <c r="D17" s="5" t="s">
        <v>202</v>
      </c>
      <c r="E17" s="5" t="s">
        <v>203</v>
      </c>
      <c r="F17" s="5" t="s">
        <v>204</v>
      </c>
      <c r="G17" s="5" t="s">
        <v>205</v>
      </c>
      <c r="H17" s="345" t="s">
        <v>201</v>
      </c>
      <c r="I17" s="345" t="s">
        <v>202</v>
      </c>
      <c r="J17" s="345" t="s">
        <v>203</v>
      </c>
      <c r="K17" s="345" t="s">
        <v>204</v>
      </c>
      <c r="L17" s="345" t="s">
        <v>205</v>
      </c>
      <c r="M17" s="5" t="s">
        <v>201</v>
      </c>
      <c r="N17" s="5" t="s">
        <v>202</v>
      </c>
      <c r="O17" s="5" t="s">
        <v>203</v>
      </c>
      <c r="P17" s="5" t="s">
        <v>204</v>
      </c>
      <c r="Q17" s="5" t="s">
        <v>205</v>
      </c>
      <c r="R17" s="5" t="s">
        <v>201</v>
      </c>
      <c r="S17" s="5" t="s">
        <v>202</v>
      </c>
      <c r="T17" s="5" t="s">
        <v>203</v>
      </c>
      <c r="U17" s="5" t="s">
        <v>204</v>
      </c>
      <c r="V17" s="5" t="s">
        <v>205</v>
      </c>
      <c r="W17" s="72" t="s">
        <v>193</v>
      </c>
      <c r="X17" s="118" t="s">
        <v>221</v>
      </c>
      <c r="Y17" s="5" t="s">
        <v>219</v>
      </c>
      <c r="Z17" s="5" t="s">
        <v>222</v>
      </c>
      <c r="AA17" s="73" t="s">
        <v>193</v>
      </c>
      <c r="AB17" s="119" t="s">
        <v>194</v>
      </c>
      <c r="AC17" s="119" t="s">
        <v>195</v>
      </c>
      <c r="AD17" s="119" t="s">
        <v>196</v>
      </c>
      <c r="AE17" s="73" t="s">
        <v>197</v>
      </c>
      <c r="AF17" s="119" t="s">
        <v>194</v>
      </c>
      <c r="AG17" s="74" t="s">
        <v>198</v>
      </c>
      <c r="AH17" s="74" t="s">
        <v>199</v>
      </c>
      <c r="AI17" s="119" t="s">
        <v>200</v>
      </c>
      <c r="AJ17" s="391"/>
    </row>
    <row r="18" spans="1:36" s="101" customFormat="1" ht="30" customHeight="1">
      <c r="A18" s="158"/>
      <c r="B18" s="159" t="s">
        <v>34</v>
      </c>
      <c r="C18" s="104">
        <f aca="true" t="shared" si="0" ref="C18:V18">C19+C30</f>
        <v>2.2927999999999997</v>
      </c>
      <c r="D18" s="106">
        <f t="shared" si="0"/>
        <v>0</v>
      </c>
      <c r="E18" s="104">
        <f t="shared" si="0"/>
        <v>0.15177581</v>
      </c>
      <c r="F18" s="104">
        <f t="shared" si="0"/>
        <v>2.044292</v>
      </c>
      <c r="G18" s="104">
        <f t="shared" si="0"/>
        <v>0.09673219</v>
      </c>
      <c r="H18" s="346">
        <f t="shared" si="0"/>
        <v>0.7975400000000001</v>
      </c>
      <c r="I18" s="346">
        <f t="shared" si="0"/>
        <v>0</v>
      </c>
      <c r="J18" s="346">
        <f t="shared" si="0"/>
        <v>0.18373</v>
      </c>
      <c r="K18" s="346">
        <f t="shared" si="0"/>
        <v>0.553708</v>
      </c>
      <c r="L18" s="346">
        <f t="shared" si="0"/>
        <v>0.060102000000000086</v>
      </c>
      <c r="M18" s="104">
        <f t="shared" si="0"/>
        <v>-0.95026</v>
      </c>
      <c r="N18" s="104">
        <f t="shared" si="0"/>
        <v>0</v>
      </c>
      <c r="O18" s="106">
        <f t="shared" si="0"/>
        <v>-0.037409</v>
      </c>
      <c r="P18" s="104">
        <f t="shared" si="0"/>
        <v>-0.945584</v>
      </c>
      <c r="Q18" s="104">
        <f t="shared" si="0"/>
        <v>-0.03663018999999991</v>
      </c>
      <c r="R18" s="104">
        <f t="shared" si="0"/>
        <v>0.7975400000000001</v>
      </c>
      <c r="S18" s="106">
        <f t="shared" si="0"/>
        <v>0</v>
      </c>
      <c r="T18" s="104">
        <f t="shared" si="0"/>
        <v>0.18373</v>
      </c>
      <c r="U18" s="104">
        <f t="shared" si="0"/>
        <v>0.553708</v>
      </c>
      <c r="V18" s="104">
        <f t="shared" si="0"/>
        <v>0.060102000000000086</v>
      </c>
      <c r="W18" s="256"/>
      <c r="X18" s="256"/>
      <c r="Y18" s="256"/>
      <c r="Z18" s="256"/>
      <c r="AA18" s="256"/>
      <c r="AB18" s="256"/>
      <c r="AC18" s="256"/>
      <c r="AD18" s="108"/>
      <c r="AE18" s="256"/>
      <c r="AF18" s="256"/>
      <c r="AG18" s="256"/>
      <c r="AH18" s="256"/>
      <c r="AI18" s="106">
        <f>AI19+AI29</f>
        <v>1.817</v>
      </c>
      <c r="AJ18" s="256"/>
    </row>
    <row r="19" spans="1:36" s="101" customFormat="1" ht="33.75" customHeight="1">
      <c r="A19" s="158">
        <v>1</v>
      </c>
      <c r="B19" s="159" t="s">
        <v>68</v>
      </c>
      <c r="C19" s="106">
        <f aca="true" t="shared" si="1" ref="C19:V19">C20+C27+C29</f>
        <v>1.2708</v>
      </c>
      <c r="D19" s="106">
        <f t="shared" si="1"/>
        <v>0</v>
      </c>
      <c r="E19" s="106">
        <f t="shared" si="1"/>
        <v>0.05122681</v>
      </c>
      <c r="F19" s="106">
        <f t="shared" si="1"/>
        <v>1.1829969999999999</v>
      </c>
      <c r="G19" s="106">
        <f t="shared" si="1"/>
        <v>0.03657619000000001</v>
      </c>
      <c r="H19" s="347">
        <f t="shared" si="1"/>
        <v>0.5327000000000001</v>
      </c>
      <c r="I19" s="347">
        <f t="shared" si="1"/>
        <v>0</v>
      </c>
      <c r="J19" s="347">
        <f t="shared" si="1"/>
        <v>0.12059</v>
      </c>
      <c r="K19" s="347">
        <f t="shared" si="1"/>
        <v>0.372368</v>
      </c>
      <c r="L19" s="347">
        <f t="shared" si="1"/>
        <v>0.039742000000000055</v>
      </c>
      <c r="M19" s="106">
        <f t="shared" si="1"/>
        <v>-0.19309999999999994</v>
      </c>
      <c r="N19" s="106">
        <f t="shared" si="1"/>
        <v>0</v>
      </c>
      <c r="O19" s="106">
        <f t="shared" si="1"/>
        <v>0</v>
      </c>
      <c r="P19" s="106">
        <f t="shared" si="1"/>
        <v>-0.265629</v>
      </c>
      <c r="Q19" s="106">
        <f t="shared" si="1"/>
        <v>0.0031658100000000466</v>
      </c>
      <c r="R19" s="106">
        <f t="shared" si="1"/>
        <v>0.5327000000000001</v>
      </c>
      <c r="S19" s="106">
        <f t="shared" si="1"/>
        <v>0</v>
      </c>
      <c r="T19" s="106">
        <f t="shared" si="1"/>
        <v>0.12059</v>
      </c>
      <c r="U19" s="106">
        <f t="shared" si="1"/>
        <v>0.372368</v>
      </c>
      <c r="V19" s="106">
        <f t="shared" si="1"/>
        <v>0.039742000000000055</v>
      </c>
      <c r="W19" s="256"/>
      <c r="X19" s="256"/>
      <c r="Y19" s="256"/>
      <c r="Z19" s="256"/>
      <c r="AA19" s="256"/>
      <c r="AB19" s="256"/>
      <c r="AC19" s="256"/>
      <c r="AD19" s="109"/>
      <c r="AE19" s="256"/>
      <c r="AF19" s="256"/>
      <c r="AG19" s="256"/>
      <c r="AH19" s="256"/>
      <c r="AI19" s="106">
        <f>AI20+AI27+AI29+AI30</f>
        <v>1.817</v>
      </c>
      <c r="AJ19" s="256"/>
    </row>
    <row r="20" spans="1:36" s="101" customFormat="1" ht="36.75" customHeight="1">
      <c r="A20" s="160" t="s">
        <v>1</v>
      </c>
      <c r="B20" s="158" t="s">
        <v>66</v>
      </c>
      <c r="C20" s="106">
        <f aca="true" t="shared" si="2" ref="C20:V20">C21+C23+C25+C26</f>
        <v>0.6708</v>
      </c>
      <c r="D20" s="106">
        <f t="shared" si="2"/>
        <v>0</v>
      </c>
      <c r="E20" s="106">
        <f t="shared" si="2"/>
        <v>0.05122681</v>
      </c>
      <c r="F20" s="106">
        <f t="shared" si="2"/>
        <v>0.582997</v>
      </c>
      <c r="G20" s="106">
        <f t="shared" si="2"/>
        <v>0.03657619000000001</v>
      </c>
      <c r="H20" s="347">
        <f t="shared" si="2"/>
        <v>0.4777</v>
      </c>
      <c r="I20" s="347">
        <f t="shared" si="2"/>
        <v>0</v>
      </c>
      <c r="J20" s="347">
        <f t="shared" si="2"/>
        <v>0.12059</v>
      </c>
      <c r="K20" s="347">
        <f t="shared" si="2"/>
        <v>0.317368</v>
      </c>
      <c r="L20" s="347">
        <f t="shared" si="2"/>
        <v>0.039742000000000055</v>
      </c>
      <c r="M20" s="106">
        <f t="shared" si="2"/>
        <v>-0.19309999999999994</v>
      </c>
      <c r="N20" s="106">
        <f t="shared" si="2"/>
        <v>0</v>
      </c>
      <c r="O20" s="106">
        <f t="shared" si="2"/>
        <v>0</v>
      </c>
      <c r="P20" s="106">
        <f t="shared" si="2"/>
        <v>-0.265629</v>
      </c>
      <c r="Q20" s="106">
        <f t="shared" si="2"/>
        <v>0.0031658100000000466</v>
      </c>
      <c r="R20" s="106">
        <f t="shared" si="2"/>
        <v>0.4777</v>
      </c>
      <c r="S20" s="106">
        <f t="shared" si="2"/>
        <v>0</v>
      </c>
      <c r="T20" s="106">
        <f t="shared" si="2"/>
        <v>0.12059</v>
      </c>
      <c r="U20" s="106">
        <f t="shared" si="2"/>
        <v>0.317368</v>
      </c>
      <c r="V20" s="106">
        <f t="shared" si="2"/>
        <v>0.039742000000000055</v>
      </c>
      <c r="W20" s="98"/>
      <c r="X20" s="98"/>
      <c r="Y20" s="98"/>
      <c r="Z20" s="98"/>
      <c r="AA20" s="98"/>
      <c r="AB20" s="98"/>
      <c r="AC20" s="98"/>
      <c r="AD20" s="110"/>
      <c r="AE20" s="98"/>
      <c r="AF20" s="98"/>
      <c r="AG20" s="98"/>
      <c r="AH20" s="98"/>
      <c r="AI20" s="106">
        <f>AI21+AI23+AI25+AI26</f>
        <v>1.13</v>
      </c>
      <c r="AJ20" s="98"/>
    </row>
    <row r="21" spans="1:37" s="101" customFormat="1" ht="47.25" customHeight="1">
      <c r="A21" s="126" t="s">
        <v>25</v>
      </c>
      <c r="B21" s="161" t="s">
        <v>224</v>
      </c>
      <c r="C21" s="162">
        <f>C22</f>
        <v>0</v>
      </c>
      <c r="D21" s="162">
        <f aca="true" t="shared" si="3" ref="D21:V21">D22</f>
        <v>0</v>
      </c>
      <c r="E21" s="162">
        <f t="shared" si="3"/>
        <v>0</v>
      </c>
      <c r="F21" s="162">
        <f t="shared" si="3"/>
        <v>0</v>
      </c>
      <c r="G21" s="162">
        <f t="shared" si="3"/>
        <v>0</v>
      </c>
      <c r="H21" s="348">
        <f t="shared" si="3"/>
        <v>0</v>
      </c>
      <c r="I21" s="348">
        <f t="shared" si="3"/>
        <v>0</v>
      </c>
      <c r="J21" s="348">
        <f t="shared" si="3"/>
        <v>0</v>
      </c>
      <c r="K21" s="348">
        <f t="shared" si="3"/>
        <v>0</v>
      </c>
      <c r="L21" s="348">
        <f t="shared" si="3"/>
        <v>0</v>
      </c>
      <c r="M21" s="162">
        <f t="shared" si="3"/>
        <v>0</v>
      </c>
      <c r="N21" s="162">
        <f t="shared" si="3"/>
        <v>0</v>
      </c>
      <c r="O21" s="162">
        <f t="shared" si="3"/>
        <v>0</v>
      </c>
      <c r="P21" s="162">
        <f t="shared" si="3"/>
        <v>0</v>
      </c>
      <c r="Q21" s="162">
        <f t="shared" si="3"/>
        <v>0</v>
      </c>
      <c r="R21" s="162">
        <f t="shared" si="3"/>
        <v>0</v>
      </c>
      <c r="S21" s="162">
        <f t="shared" si="3"/>
        <v>0</v>
      </c>
      <c r="T21" s="162">
        <f t="shared" si="3"/>
        <v>0</v>
      </c>
      <c r="U21" s="162">
        <f t="shared" si="3"/>
        <v>0</v>
      </c>
      <c r="V21" s="162">
        <f t="shared" si="3"/>
        <v>0</v>
      </c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62">
        <f>AI22</f>
        <v>0</v>
      </c>
      <c r="AJ21" s="112"/>
      <c r="AK21" s="161" t="s">
        <v>224</v>
      </c>
    </row>
    <row r="22" spans="1:37" s="117" customFormat="1" ht="44.25" customHeight="1">
      <c r="A22" s="163"/>
      <c r="B22" s="164" t="s">
        <v>240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259">
        <v>0</v>
      </c>
      <c r="AJ22" s="157"/>
      <c r="AK22" s="164" t="s">
        <v>240</v>
      </c>
    </row>
    <row r="23" spans="1:37" s="101" customFormat="1" ht="44.25" customHeight="1">
      <c r="A23" s="126" t="s">
        <v>35</v>
      </c>
      <c r="B23" s="166" t="s">
        <v>241</v>
      </c>
      <c r="C23" s="162">
        <f>SUM(C24:C24)</f>
        <v>0.6708</v>
      </c>
      <c r="D23" s="162"/>
      <c r="E23" s="162">
        <f aca="true" t="shared" si="4" ref="E23:V23">SUM(E24:E24)</f>
        <v>0.05122681</v>
      </c>
      <c r="F23" s="162">
        <f t="shared" si="4"/>
        <v>0.582997</v>
      </c>
      <c r="G23" s="162">
        <f t="shared" si="4"/>
        <v>0.03657619000000001</v>
      </c>
      <c r="H23" s="348">
        <f>SUM(H24:H24)</f>
        <v>0.4777</v>
      </c>
      <c r="I23" s="348"/>
      <c r="J23" s="348">
        <f>SUM(J24:J24)</f>
        <v>0.12059</v>
      </c>
      <c r="K23" s="348">
        <f>SUM(K24:K24)</f>
        <v>0.317368</v>
      </c>
      <c r="L23" s="348">
        <f>SUM(L24:L24)</f>
        <v>0.039742000000000055</v>
      </c>
      <c r="M23" s="162">
        <f t="shared" si="4"/>
        <v>-0.19309999999999994</v>
      </c>
      <c r="N23" s="162">
        <f t="shared" si="4"/>
        <v>0</v>
      </c>
      <c r="O23" s="162"/>
      <c r="P23" s="162">
        <f t="shared" si="4"/>
        <v>-0.265629</v>
      </c>
      <c r="Q23" s="162">
        <f t="shared" si="4"/>
        <v>0.0031658100000000466</v>
      </c>
      <c r="R23" s="162">
        <f t="shared" si="4"/>
        <v>0.4777</v>
      </c>
      <c r="S23" s="162"/>
      <c r="T23" s="162">
        <f t="shared" si="4"/>
        <v>0.12059</v>
      </c>
      <c r="U23" s="162">
        <f t="shared" si="4"/>
        <v>0.317368</v>
      </c>
      <c r="V23" s="162">
        <f t="shared" si="4"/>
        <v>0.039742000000000055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62">
        <f>SUM(AI24:AI24)</f>
        <v>1.13</v>
      </c>
      <c r="AJ23" s="112"/>
      <c r="AK23" s="166" t="s">
        <v>241</v>
      </c>
    </row>
    <row r="24" spans="1:37" s="101" customFormat="1" ht="35.25" customHeight="1">
      <c r="A24" s="126" t="s">
        <v>231</v>
      </c>
      <c r="B24" s="167" t="s">
        <v>246</v>
      </c>
      <c r="C24" s="165">
        <v>0.6708</v>
      </c>
      <c r="D24" s="155"/>
      <c r="E24" s="155">
        <f>(9088+42138.81)/1000000</f>
        <v>0.05122681</v>
      </c>
      <c r="F24" s="155">
        <f>(507519+75478)/1000000</f>
        <v>0.582997</v>
      </c>
      <c r="G24" s="155">
        <f>C24-E24-F24</f>
        <v>0.03657619000000001</v>
      </c>
      <c r="H24" s="349">
        <v>0.4777</v>
      </c>
      <c r="I24" s="350"/>
      <c r="J24" s="351">
        <v>0.12059</v>
      </c>
      <c r="K24" s="349">
        <v>0.317368</v>
      </c>
      <c r="L24" s="349">
        <f>H24-J24-K24</f>
        <v>0.039742000000000055</v>
      </c>
      <c r="M24" s="174">
        <f>H24-C24</f>
        <v>-0.19309999999999994</v>
      </c>
      <c r="N24" s="174">
        <f>I24-D24</f>
        <v>0</v>
      </c>
      <c r="O24" s="174">
        <f>J24-E24</f>
        <v>0.06936319</v>
      </c>
      <c r="P24" s="174">
        <f>K24-F24</f>
        <v>-0.265629</v>
      </c>
      <c r="Q24" s="174">
        <f>L24-G24</f>
        <v>0.0031658100000000466</v>
      </c>
      <c r="R24" s="155">
        <f aca="true" t="shared" si="5" ref="R24:U29">H24</f>
        <v>0.4777</v>
      </c>
      <c r="S24" s="155">
        <f t="shared" si="5"/>
        <v>0</v>
      </c>
      <c r="T24" s="155">
        <f t="shared" si="5"/>
        <v>0.12059</v>
      </c>
      <c r="U24" s="155">
        <f t="shared" si="5"/>
        <v>0.317368</v>
      </c>
      <c r="V24" s="155">
        <f>R24-T24-U24</f>
        <v>0.039742000000000055</v>
      </c>
      <c r="W24" s="98"/>
      <c r="X24" s="98"/>
      <c r="Y24" s="98"/>
      <c r="Z24" s="98"/>
      <c r="AA24" s="98"/>
      <c r="AB24" s="98"/>
      <c r="AC24" s="98"/>
      <c r="AD24" s="110"/>
      <c r="AE24" s="98">
        <v>2016</v>
      </c>
      <c r="AF24" s="98">
        <v>15</v>
      </c>
      <c r="AG24" s="98" t="s">
        <v>279</v>
      </c>
      <c r="AH24" s="98" t="s">
        <v>278</v>
      </c>
      <c r="AI24" s="260">
        <v>1.13</v>
      </c>
      <c r="AJ24" s="98"/>
      <c r="AK24" s="167" t="s">
        <v>246</v>
      </c>
    </row>
    <row r="25" spans="1:37" s="101" customFormat="1" ht="27.75" customHeight="1">
      <c r="A25" s="126" t="s">
        <v>38</v>
      </c>
      <c r="B25" s="168" t="s">
        <v>242</v>
      </c>
      <c r="C25" s="162"/>
      <c r="D25" s="162"/>
      <c r="E25" s="162"/>
      <c r="F25" s="162"/>
      <c r="G25" s="162"/>
      <c r="H25" s="348"/>
      <c r="I25" s="352"/>
      <c r="J25" s="352"/>
      <c r="K25" s="352"/>
      <c r="L25" s="348"/>
      <c r="M25" s="162"/>
      <c r="N25" s="162"/>
      <c r="O25" s="162"/>
      <c r="P25" s="162"/>
      <c r="Q25" s="162"/>
      <c r="R25" s="162">
        <f t="shared" si="5"/>
        <v>0</v>
      </c>
      <c r="S25" s="162">
        <f t="shared" si="5"/>
        <v>0</v>
      </c>
      <c r="T25" s="162">
        <f t="shared" si="5"/>
        <v>0</v>
      </c>
      <c r="U25" s="162">
        <f t="shared" si="5"/>
        <v>0</v>
      </c>
      <c r="V25" s="162">
        <f>L25</f>
        <v>0</v>
      </c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262"/>
      <c r="AJ25" s="114"/>
      <c r="AK25" s="168" t="s">
        <v>242</v>
      </c>
    </row>
    <row r="26" spans="1:37" s="101" customFormat="1" ht="36.75" customHeight="1">
      <c r="A26" s="126" t="s">
        <v>142</v>
      </c>
      <c r="B26" s="168" t="s">
        <v>243</v>
      </c>
      <c r="C26" s="162"/>
      <c r="D26" s="162"/>
      <c r="E26" s="162"/>
      <c r="F26" s="162"/>
      <c r="G26" s="162"/>
      <c r="H26" s="348"/>
      <c r="I26" s="352"/>
      <c r="J26" s="352"/>
      <c r="K26" s="352"/>
      <c r="L26" s="348"/>
      <c r="M26" s="175"/>
      <c r="N26" s="175"/>
      <c r="O26" s="175"/>
      <c r="P26" s="175"/>
      <c r="Q26" s="175"/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si="5"/>
        <v>0</v>
      </c>
      <c r="V26" s="162">
        <f>L26</f>
        <v>0</v>
      </c>
      <c r="W26" s="114"/>
      <c r="X26" s="114"/>
      <c r="Y26" s="114"/>
      <c r="Z26" s="114"/>
      <c r="AA26" s="114"/>
      <c r="AB26" s="114"/>
      <c r="AC26" s="98"/>
      <c r="AD26" s="114"/>
      <c r="AE26" s="114"/>
      <c r="AF26" s="114"/>
      <c r="AG26" s="114"/>
      <c r="AH26" s="114"/>
      <c r="AI26" s="262"/>
      <c r="AJ26" s="114"/>
      <c r="AK26" s="168" t="s">
        <v>243</v>
      </c>
    </row>
    <row r="27" spans="1:37" s="117" customFormat="1" ht="26.25" customHeight="1">
      <c r="A27" s="158" t="s">
        <v>2</v>
      </c>
      <c r="B27" s="169" t="s">
        <v>67</v>
      </c>
      <c r="C27" s="162"/>
      <c r="D27" s="155"/>
      <c r="E27" s="155"/>
      <c r="F27" s="155"/>
      <c r="G27" s="155"/>
      <c r="H27" s="349"/>
      <c r="I27" s="351"/>
      <c r="J27" s="351"/>
      <c r="K27" s="351"/>
      <c r="L27" s="349"/>
      <c r="M27" s="155"/>
      <c r="N27" s="155"/>
      <c r="O27" s="155"/>
      <c r="P27" s="155"/>
      <c r="Q27" s="155"/>
      <c r="R27" s="162">
        <f t="shared" si="5"/>
        <v>0</v>
      </c>
      <c r="S27" s="162">
        <f t="shared" si="5"/>
        <v>0</v>
      </c>
      <c r="T27" s="162">
        <f t="shared" si="5"/>
        <v>0</v>
      </c>
      <c r="U27" s="162">
        <f t="shared" si="5"/>
        <v>0</v>
      </c>
      <c r="V27" s="162">
        <f>L27</f>
        <v>0</v>
      </c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5"/>
      <c r="AK27" s="169" t="s">
        <v>67</v>
      </c>
    </row>
    <row r="28" spans="1:37" s="117" customFormat="1" ht="40.5" customHeight="1">
      <c r="A28" s="163"/>
      <c r="B28" s="164" t="s">
        <v>244</v>
      </c>
      <c r="C28" s="162"/>
      <c r="D28" s="174"/>
      <c r="E28" s="174"/>
      <c r="F28" s="174"/>
      <c r="G28" s="162">
        <f>C28-E28-F28</f>
        <v>0</v>
      </c>
      <c r="H28" s="349"/>
      <c r="I28" s="351"/>
      <c r="J28" s="351"/>
      <c r="K28" s="351"/>
      <c r="L28" s="348">
        <f>H28-J28-K28</f>
        <v>0</v>
      </c>
      <c r="M28" s="155"/>
      <c r="N28" s="155"/>
      <c r="O28" s="155"/>
      <c r="P28" s="155"/>
      <c r="Q28" s="162">
        <f>M28-O28-P28</f>
        <v>0</v>
      </c>
      <c r="R28" s="162">
        <f t="shared" si="5"/>
        <v>0</v>
      </c>
      <c r="S28" s="162">
        <f t="shared" si="5"/>
        <v>0</v>
      </c>
      <c r="T28" s="162">
        <f t="shared" si="5"/>
        <v>0</v>
      </c>
      <c r="U28" s="162">
        <f t="shared" si="5"/>
        <v>0</v>
      </c>
      <c r="V28" s="162">
        <f>L28</f>
        <v>0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261"/>
      <c r="AJ28" s="115"/>
      <c r="AK28" s="164" t="s">
        <v>244</v>
      </c>
    </row>
    <row r="29" spans="1:37" s="117" customFormat="1" ht="35.25" customHeight="1">
      <c r="A29" s="158" t="s">
        <v>11</v>
      </c>
      <c r="B29" s="169" t="s">
        <v>208</v>
      </c>
      <c r="C29" s="106">
        <v>0.6</v>
      </c>
      <c r="D29" s="174"/>
      <c r="E29" s="174"/>
      <c r="F29" s="174">
        <v>0.6</v>
      </c>
      <c r="G29" s="162">
        <f>C29-E29-F29</f>
        <v>0</v>
      </c>
      <c r="H29" s="349">
        <v>0.055</v>
      </c>
      <c r="I29" s="351"/>
      <c r="J29" s="351"/>
      <c r="K29" s="351">
        <v>0.055</v>
      </c>
      <c r="L29" s="348">
        <f>H29-J29-K29</f>
        <v>0</v>
      </c>
      <c r="M29" s="155"/>
      <c r="N29" s="155"/>
      <c r="O29" s="155"/>
      <c r="P29" s="155"/>
      <c r="Q29" s="162">
        <f>M29-O29-P29</f>
        <v>0</v>
      </c>
      <c r="R29" s="162">
        <f t="shared" si="5"/>
        <v>0.055</v>
      </c>
      <c r="S29" s="162">
        <f t="shared" si="5"/>
        <v>0</v>
      </c>
      <c r="T29" s="162">
        <f t="shared" si="5"/>
        <v>0</v>
      </c>
      <c r="U29" s="162">
        <f t="shared" si="5"/>
        <v>0.055</v>
      </c>
      <c r="V29" s="162">
        <f>L29</f>
        <v>0</v>
      </c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  <c r="AJ29" s="115"/>
      <c r="AK29" s="169" t="s">
        <v>208</v>
      </c>
    </row>
    <row r="30" spans="1:37" s="117" customFormat="1" ht="21" customHeight="1">
      <c r="A30" s="158" t="s">
        <v>3</v>
      </c>
      <c r="B30" s="169" t="s">
        <v>43</v>
      </c>
      <c r="C30" s="162">
        <f>SUM(C31:C33)</f>
        <v>1.022</v>
      </c>
      <c r="D30" s="162">
        <f aca="true" t="shared" si="6" ref="D30:U30">SUM(D31:D33)</f>
        <v>0</v>
      </c>
      <c r="E30" s="162">
        <f t="shared" si="6"/>
        <v>0.100549</v>
      </c>
      <c r="F30" s="162">
        <f t="shared" si="6"/>
        <v>0.861295</v>
      </c>
      <c r="G30" s="162">
        <f t="shared" si="6"/>
        <v>0.06015599999999999</v>
      </c>
      <c r="H30" s="348">
        <f t="shared" si="6"/>
        <v>0.26484</v>
      </c>
      <c r="I30" s="348">
        <f t="shared" si="6"/>
        <v>0</v>
      </c>
      <c r="J30" s="348">
        <f t="shared" si="6"/>
        <v>0.06314</v>
      </c>
      <c r="K30" s="348">
        <f t="shared" si="6"/>
        <v>0.18134</v>
      </c>
      <c r="L30" s="348">
        <f t="shared" si="6"/>
        <v>0.02036000000000003</v>
      </c>
      <c r="M30" s="162">
        <f t="shared" si="6"/>
        <v>-0.75716</v>
      </c>
      <c r="N30" s="162">
        <f t="shared" si="6"/>
        <v>0</v>
      </c>
      <c r="O30" s="162">
        <f t="shared" si="6"/>
        <v>-0.037409</v>
      </c>
      <c r="P30" s="162">
        <f t="shared" si="6"/>
        <v>-0.679955</v>
      </c>
      <c r="Q30" s="162">
        <f>SUM(Q31:Q33)</f>
        <v>-0.039795999999999956</v>
      </c>
      <c r="R30" s="162">
        <f t="shared" si="6"/>
        <v>0.26484</v>
      </c>
      <c r="S30" s="162">
        <f t="shared" si="6"/>
        <v>0</v>
      </c>
      <c r="T30" s="162">
        <f t="shared" si="6"/>
        <v>0.06314</v>
      </c>
      <c r="U30" s="162">
        <f t="shared" si="6"/>
        <v>0.18134</v>
      </c>
      <c r="V30" s="162">
        <f>SUM(V31:V33)</f>
        <v>0.02036000000000003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62">
        <f>SUM(AI31:AI33)</f>
        <v>0.687</v>
      </c>
      <c r="AJ30" s="115"/>
      <c r="AK30" s="169" t="s">
        <v>43</v>
      </c>
    </row>
    <row r="31" spans="1:37" s="101" customFormat="1" ht="50.25" customHeight="1">
      <c r="A31" s="170" t="s">
        <v>4</v>
      </c>
      <c r="B31" s="161" t="s">
        <v>245</v>
      </c>
      <c r="C31" s="105">
        <v>1.022</v>
      </c>
      <c r="D31" s="162"/>
      <c r="E31" s="162">
        <f>(16914+83635)/1000000</f>
        <v>0.100549</v>
      </c>
      <c r="F31" s="162">
        <f>(59853+801442)/1000000</f>
        <v>0.861295</v>
      </c>
      <c r="G31" s="162">
        <f>C31-E31-F31</f>
        <v>0.06015599999999999</v>
      </c>
      <c r="H31" s="348"/>
      <c r="I31" s="352"/>
      <c r="J31" s="352"/>
      <c r="K31" s="352"/>
      <c r="L31" s="348">
        <f>H31-J31-K31</f>
        <v>0</v>
      </c>
      <c r="M31" s="175">
        <f aca="true" t="shared" si="7" ref="M31:Q32">H31-C31</f>
        <v>-1.022</v>
      </c>
      <c r="N31" s="175">
        <f t="shared" si="7"/>
        <v>0</v>
      </c>
      <c r="O31" s="175">
        <f t="shared" si="7"/>
        <v>-0.100549</v>
      </c>
      <c r="P31" s="175">
        <f t="shared" si="7"/>
        <v>-0.861295</v>
      </c>
      <c r="Q31" s="175">
        <f t="shared" si="7"/>
        <v>-0.06015599999999999</v>
      </c>
      <c r="R31" s="162">
        <f aca="true" t="shared" si="8" ref="R31:V32">H31</f>
        <v>0</v>
      </c>
      <c r="S31" s="162">
        <f t="shared" si="8"/>
        <v>0</v>
      </c>
      <c r="T31" s="162">
        <f t="shared" si="8"/>
        <v>0</v>
      </c>
      <c r="U31" s="162">
        <f t="shared" si="8"/>
        <v>0</v>
      </c>
      <c r="V31" s="162">
        <f t="shared" si="8"/>
        <v>0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262"/>
      <c r="AJ31" s="114"/>
      <c r="AK31" s="161" t="s">
        <v>245</v>
      </c>
    </row>
    <row r="32" spans="1:37" s="101" customFormat="1" ht="61.5" customHeight="1">
      <c r="A32" s="126" t="s">
        <v>5</v>
      </c>
      <c r="B32" s="166" t="s">
        <v>247</v>
      </c>
      <c r="C32" s="162"/>
      <c r="D32" s="176"/>
      <c r="E32" s="176"/>
      <c r="F32" s="176"/>
      <c r="G32" s="162">
        <f>C32-E32-F32</f>
        <v>0</v>
      </c>
      <c r="H32" s="348">
        <v>0.18606</v>
      </c>
      <c r="I32" s="348"/>
      <c r="J32" s="348">
        <v>0.03684</v>
      </c>
      <c r="K32" s="348">
        <v>0.13595</v>
      </c>
      <c r="L32" s="348">
        <f>H32-J32-K32</f>
        <v>0.013270000000000032</v>
      </c>
      <c r="M32" s="175">
        <f t="shared" si="7"/>
        <v>0.18606</v>
      </c>
      <c r="N32" s="175">
        <f t="shared" si="7"/>
        <v>0</v>
      </c>
      <c r="O32" s="175">
        <f t="shared" si="7"/>
        <v>0.03684</v>
      </c>
      <c r="P32" s="175">
        <f>K32-F32</f>
        <v>0.13595</v>
      </c>
      <c r="Q32" s="175">
        <f>L32-G32</f>
        <v>0.013270000000000032</v>
      </c>
      <c r="R32" s="162">
        <f t="shared" si="8"/>
        <v>0.18606</v>
      </c>
      <c r="S32" s="162">
        <f t="shared" si="8"/>
        <v>0</v>
      </c>
      <c r="T32" s="162">
        <f t="shared" si="8"/>
        <v>0.03684</v>
      </c>
      <c r="U32" s="162">
        <f t="shared" si="8"/>
        <v>0.13595</v>
      </c>
      <c r="V32" s="162">
        <f t="shared" si="8"/>
        <v>0.013270000000000032</v>
      </c>
      <c r="W32" s="256"/>
      <c r="X32" s="256"/>
      <c r="Y32" s="256"/>
      <c r="Z32" s="256"/>
      <c r="AA32" s="98"/>
      <c r="AB32" s="98"/>
      <c r="AC32" s="98"/>
      <c r="AD32" s="110"/>
      <c r="AE32" s="98">
        <v>2016</v>
      </c>
      <c r="AF32" s="98">
        <v>15</v>
      </c>
      <c r="AG32" s="98" t="s">
        <v>279</v>
      </c>
      <c r="AH32" s="98" t="s">
        <v>280</v>
      </c>
      <c r="AI32" s="260">
        <v>0.66</v>
      </c>
      <c r="AJ32" s="98"/>
      <c r="AK32" s="166" t="s">
        <v>247</v>
      </c>
    </row>
    <row r="33" spans="1:37" s="101" customFormat="1" ht="40.5" customHeight="1">
      <c r="A33" s="170" t="s">
        <v>6</v>
      </c>
      <c r="B33" s="161" t="s">
        <v>301</v>
      </c>
      <c r="C33" s="162"/>
      <c r="D33" s="176"/>
      <c r="E33" s="176"/>
      <c r="F33" s="176"/>
      <c r="G33" s="162">
        <f>C33-E33-F33</f>
        <v>0</v>
      </c>
      <c r="H33" s="348">
        <v>0.07878</v>
      </c>
      <c r="I33" s="348"/>
      <c r="J33" s="348">
        <v>0.0263</v>
      </c>
      <c r="K33" s="348">
        <v>0.04539</v>
      </c>
      <c r="L33" s="348">
        <f>H33-J33-K33</f>
        <v>0.007089999999999999</v>
      </c>
      <c r="M33" s="175">
        <f>H33-C33</f>
        <v>0.07878</v>
      </c>
      <c r="N33" s="175">
        <f>I33-D33</f>
        <v>0</v>
      </c>
      <c r="O33" s="175">
        <f>J33-E33</f>
        <v>0.0263</v>
      </c>
      <c r="P33" s="175">
        <f>K33-F33</f>
        <v>0.04539</v>
      </c>
      <c r="Q33" s="175">
        <f>L33-G33</f>
        <v>0.007089999999999999</v>
      </c>
      <c r="R33" s="162">
        <f>H33</f>
        <v>0.07878</v>
      </c>
      <c r="S33" s="162">
        <f>I33</f>
        <v>0</v>
      </c>
      <c r="T33" s="162">
        <f>J33</f>
        <v>0.0263</v>
      </c>
      <c r="U33" s="162">
        <f>K33</f>
        <v>0.04539</v>
      </c>
      <c r="V33" s="162">
        <f>L33</f>
        <v>0.007089999999999999</v>
      </c>
      <c r="W33" s="256"/>
      <c r="X33" s="256"/>
      <c r="Y33" s="256"/>
      <c r="Z33" s="256"/>
      <c r="AA33" s="98"/>
      <c r="AB33" s="98"/>
      <c r="AC33" s="98"/>
      <c r="AD33" s="110"/>
      <c r="AE33" s="98">
        <v>2016</v>
      </c>
      <c r="AF33" s="98">
        <v>20</v>
      </c>
      <c r="AG33" s="98"/>
      <c r="AH33" s="98"/>
      <c r="AI33" s="260">
        <v>0.027</v>
      </c>
      <c r="AJ33" s="98"/>
      <c r="AK33" s="161" t="s">
        <v>301</v>
      </c>
    </row>
    <row r="34" spans="1:37" s="12" customFormat="1" ht="15.75">
      <c r="A34" s="93"/>
      <c r="B34" s="43"/>
      <c r="C34" s="43"/>
      <c r="D34" s="43"/>
      <c r="E34" s="94"/>
      <c r="F34" s="94"/>
      <c r="G34" s="9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7"/>
      <c r="AJ34" s="2"/>
      <c r="AK34" s="92"/>
    </row>
    <row r="35" spans="1:37" s="12" customFormat="1" ht="15.75">
      <c r="A35" s="95"/>
      <c r="B35" s="390" t="s">
        <v>206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92"/>
    </row>
    <row r="36" spans="1:37" s="12" customFormat="1" ht="15.75">
      <c r="A36" s="95"/>
      <c r="B36" s="2" t="s">
        <v>209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2"/>
      <c r="T36" s="92"/>
      <c r="U36" s="9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92"/>
    </row>
    <row r="37" spans="1:37" s="12" customFormat="1" ht="15.75">
      <c r="A37" s="2"/>
      <c r="B37" s="96"/>
      <c r="C37" s="96"/>
      <c r="D37" s="96"/>
      <c r="E37" s="96"/>
      <c r="F37" s="96"/>
      <c r="G37" s="9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92"/>
    </row>
    <row r="38" spans="1:37" s="12" customFormat="1" ht="18.75" customHeight="1">
      <c r="A38" s="95"/>
      <c r="B38" s="206" t="s">
        <v>289</v>
      </c>
      <c r="C38" s="76"/>
      <c r="D38" s="257"/>
      <c r="E38" s="384"/>
      <c r="F38" s="384"/>
      <c r="G38" s="206"/>
      <c r="H38" s="76"/>
      <c r="I38" s="257"/>
      <c r="J38" s="384" t="s">
        <v>292</v>
      </c>
      <c r="K38" s="384"/>
      <c r="L38" s="38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92"/>
    </row>
    <row r="39" spans="1:37" s="12" customFormat="1" ht="18.75" customHeight="1">
      <c r="A39" s="95"/>
      <c r="B39" s="208"/>
      <c r="C39" s="76"/>
      <c r="D39" s="180"/>
      <c r="E39" s="255"/>
      <c r="F39" s="255"/>
      <c r="G39" s="208"/>
      <c r="H39" s="76"/>
      <c r="I39" s="180"/>
      <c r="J39" s="255"/>
      <c r="K39" s="25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92"/>
    </row>
    <row r="40" spans="1:37" s="12" customFormat="1" ht="18.75" customHeight="1">
      <c r="A40" s="95"/>
      <c r="B40" s="208" t="s">
        <v>290</v>
      </c>
      <c r="C40" s="76"/>
      <c r="D40" s="180"/>
      <c r="E40" s="383"/>
      <c r="F40" s="383"/>
      <c r="G40" s="208"/>
      <c r="H40" s="76"/>
      <c r="I40" s="180"/>
      <c r="J40" s="383" t="s">
        <v>293</v>
      </c>
      <c r="K40" s="383"/>
      <c r="L40" s="38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92"/>
    </row>
    <row r="41" spans="1:37" s="12" customFormat="1" ht="18.75" customHeight="1">
      <c r="A41" s="95"/>
      <c r="B41" s="208"/>
      <c r="C41" s="76"/>
      <c r="D41" s="180"/>
      <c r="E41" s="255"/>
      <c r="F41" s="255"/>
      <c r="G41" s="208"/>
      <c r="H41" s="76"/>
      <c r="I41" s="180"/>
      <c r="J41" s="255"/>
      <c r="K41" s="25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92"/>
    </row>
    <row r="42" spans="1:37" s="12" customFormat="1" ht="18.75" customHeight="1">
      <c r="A42" s="2"/>
      <c r="B42" s="208" t="s">
        <v>291</v>
      </c>
      <c r="C42" s="76"/>
      <c r="D42" s="210"/>
      <c r="E42" s="383"/>
      <c r="F42" s="383"/>
      <c r="G42" s="208"/>
      <c r="H42" s="76"/>
      <c r="I42" s="210"/>
      <c r="J42" s="186" t="s">
        <v>294</v>
      </c>
      <c r="K42" s="1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92"/>
    </row>
    <row r="43" spans="1:37" s="12" customFormat="1" ht="15.75">
      <c r="A43" s="92"/>
      <c r="B43" s="2"/>
      <c r="C43" s="2"/>
      <c r="D43" s="2"/>
      <c r="E43" s="92"/>
      <c r="F43" s="92"/>
      <c r="G43" s="9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92"/>
    </row>
    <row r="44" spans="1:37" s="12" customFormat="1" ht="15.75">
      <c r="A44" s="2"/>
      <c r="B44" s="2"/>
      <c r="C44" s="2"/>
      <c r="D44" s="2"/>
      <c r="E44" s="92"/>
      <c r="F44" s="92"/>
      <c r="G44" s="9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92"/>
    </row>
    <row r="45" spans="1:37" s="12" customFormat="1" ht="15.75">
      <c r="A45" s="2"/>
      <c r="B45" s="2"/>
      <c r="C45" s="2"/>
      <c r="D45" s="2"/>
      <c r="E45" s="92"/>
      <c r="F45" s="92"/>
      <c r="G45" s="9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92"/>
    </row>
    <row r="46" spans="1:37" s="12" customFormat="1" ht="15.75">
      <c r="A46" s="2"/>
      <c r="B46" s="2"/>
      <c r="C46" s="2"/>
      <c r="D46" s="2"/>
      <c r="E46" s="92"/>
      <c r="F46" s="92"/>
      <c r="G46" s="9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92"/>
    </row>
    <row r="47" spans="1:37" s="12" customFormat="1" ht="15.75">
      <c r="A47" s="2"/>
      <c r="B47" s="2"/>
      <c r="C47" s="2"/>
      <c r="D47" s="2"/>
      <c r="E47" s="92"/>
      <c r="F47" s="92"/>
      <c r="G47" s="9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92"/>
    </row>
    <row r="48" spans="1:37" s="12" customFormat="1" ht="15.75">
      <c r="A48" s="2"/>
      <c r="B48" s="2"/>
      <c r="C48" s="2"/>
      <c r="D48" s="2"/>
      <c r="E48" s="92"/>
      <c r="F48" s="92"/>
      <c r="G48" s="9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92"/>
    </row>
    <row r="49" spans="1:37" s="12" customFormat="1" ht="15.75">
      <c r="A49" s="2"/>
      <c r="B49" s="2"/>
      <c r="C49" s="2"/>
      <c r="D49" s="2"/>
      <c r="E49" s="92"/>
      <c r="F49" s="92"/>
      <c r="G49" s="9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92"/>
    </row>
    <row r="50" spans="1:37" s="12" customFormat="1" ht="15.75">
      <c r="A50" s="2"/>
      <c r="B50" s="2"/>
      <c r="C50" s="2"/>
      <c r="D50" s="2"/>
      <c r="E50" s="92"/>
      <c r="F50" s="92"/>
      <c r="G50" s="9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92"/>
    </row>
    <row r="51" spans="1:37" s="12" customFormat="1" ht="15.75">
      <c r="A51" s="2"/>
      <c r="B51" s="2"/>
      <c r="C51" s="2"/>
      <c r="D51" s="2"/>
      <c r="E51" s="92"/>
      <c r="F51" s="92"/>
      <c r="G51" s="9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92"/>
    </row>
    <row r="52" spans="1:37" s="12" customFormat="1" ht="15.75">
      <c r="A52" s="2"/>
      <c r="B52" s="2"/>
      <c r="C52" s="2"/>
      <c r="D52" s="2"/>
      <c r="E52" s="92"/>
      <c r="F52" s="92"/>
      <c r="G52" s="9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92"/>
    </row>
    <row r="53" spans="1:37" s="12" customFormat="1" ht="15.75">
      <c r="A53" s="2"/>
      <c r="B53" s="2"/>
      <c r="C53" s="2"/>
      <c r="D53" s="2"/>
      <c r="E53" s="92"/>
      <c r="F53" s="92"/>
      <c r="G53" s="9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92"/>
    </row>
    <row r="54" spans="1:37" s="12" customFormat="1" ht="15.75">
      <c r="A54" s="2"/>
      <c r="B54" s="2"/>
      <c r="C54" s="2"/>
      <c r="D54" s="2"/>
      <c r="E54" s="92"/>
      <c r="F54" s="92"/>
      <c r="G54" s="9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92"/>
    </row>
  </sheetData>
  <sheetProtection/>
  <mergeCells count="17">
    <mergeCell ref="E38:F38"/>
    <mergeCell ref="J38:L38"/>
    <mergeCell ref="E40:F40"/>
    <mergeCell ref="J40:L40"/>
    <mergeCell ref="E42:F42"/>
    <mergeCell ref="W15:AJ15"/>
    <mergeCell ref="W16:Z16"/>
    <mergeCell ref="AA16:AD16"/>
    <mergeCell ref="AE16:AI16"/>
    <mergeCell ref="AJ16:AJ17"/>
    <mergeCell ref="B35:U35"/>
    <mergeCell ref="A15:A16"/>
    <mergeCell ref="B15:B16"/>
    <mergeCell ref="C15:G16"/>
    <mergeCell ref="H15:L16"/>
    <mergeCell ref="M15:Q16"/>
    <mergeCell ref="R15:V16"/>
  </mergeCells>
  <printOptions/>
  <pageMargins left="0.31496062992125984" right="0.31496062992125984" top="0.1968503937007874" bottom="0.1968503937007874" header="0" footer="0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K54"/>
  <sheetViews>
    <sheetView view="pageBreakPreview" zoomScale="75" zoomScaleNormal="70" zoomScaleSheetLayoutView="75" zoomScalePageLayoutView="0" workbookViewId="0" topLeftCell="P30">
      <selection activeCell="H31" sqref="H31"/>
    </sheetView>
  </sheetViews>
  <sheetFormatPr defaultColWidth="9.00390625" defaultRowHeight="15.75" outlineLevelCol="1"/>
  <cols>
    <col min="1" max="1" width="9.00390625" style="1" customWidth="1"/>
    <col min="2" max="2" width="38.25390625" style="1" customWidth="1"/>
    <col min="3" max="3" width="8.625" style="1" customWidth="1"/>
    <col min="4" max="4" width="6.00390625" style="1" customWidth="1"/>
    <col min="5" max="5" width="7.625" style="12" customWidth="1"/>
    <col min="6" max="6" width="10.00390625" style="12" customWidth="1"/>
    <col min="7" max="7" width="7.50390625" style="12" customWidth="1"/>
    <col min="8" max="8" width="8.25390625" style="1" customWidth="1"/>
    <col min="9" max="9" width="6.50390625" style="1" customWidth="1"/>
    <col min="10" max="10" width="6.375" style="1" customWidth="1"/>
    <col min="11" max="11" width="9.50390625" style="1" customWidth="1"/>
    <col min="12" max="12" width="7.75390625" style="1" customWidth="1"/>
    <col min="13" max="13" width="9.00390625" style="1" customWidth="1"/>
    <col min="14" max="15" width="6.50390625" style="1" customWidth="1"/>
    <col min="16" max="16" width="10.00390625" style="1" customWidth="1"/>
    <col min="17" max="17" width="8.50390625" style="1" customWidth="1"/>
    <col min="18" max="18" width="10.5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8.00390625" style="1" hidden="1" customWidth="1" outlineLevel="1"/>
    <col min="24" max="24" width="8.50390625" style="1" hidden="1" customWidth="1" outlineLevel="1"/>
    <col min="25" max="25" width="7.75390625" style="1" hidden="1" customWidth="1" outlineLevel="1"/>
    <col min="26" max="26" width="8.75390625" style="1" hidden="1" customWidth="1" outlineLevel="1"/>
    <col min="27" max="27" width="7.75390625" style="1" customWidth="1" collapsed="1"/>
    <col min="28" max="28" width="9.125" style="1" customWidth="1"/>
    <col min="29" max="29" width="9.875" style="1" customWidth="1"/>
    <col min="30" max="30" width="7.75390625" style="1" customWidth="1"/>
    <col min="31" max="31" width="8.75390625" style="1" customWidth="1"/>
    <col min="32" max="32" width="9.00390625" style="1" customWidth="1"/>
    <col min="33" max="33" width="5.875" style="1" customWidth="1"/>
    <col min="34" max="34" width="7.125" style="1" customWidth="1"/>
    <col min="35" max="35" width="8.75390625" style="1" customWidth="1"/>
    <col min="36" max="36" width="9.75390625" style="1" customWidth="1"/>
    <col min="37" max="37" width="50.375" style="12" customWidth="1"/>
    <col min="38" max="38" width="9.00390625" style="12" customWidth="1"/>
    <col min="39" max="16384" width="9.00390625" style="1" customWidth="1"/>
  </cols>
  <sheetData>
    <row r="1" ht="15.75">
      <c r="AJ1" s="3" t="s">
        <v>214</v>
      </c>
    </row>
    <row r="2" ht="15.75">
      <c r="AJ2" s="90" t="s">
        <v>115</v>
      </c>
    </row>
    <row r="3" ht="15.75">
      <c r="AJ3" s="90" t="s">
        <v>207</v>
      </c>
    </row>
    <row r="4" ht="9" customHeight="1">
      <c r="AI4" s="3"/>
    </row>
    <row r="5" ht="15.75" hidden="1"/>
    <row r="6" spans="2:36" ht="33" customHeight="1">
      <c r="B6" s="84"/>
      <c r="C6" s="84"/>
      <c r="D6" s="84"/>
      <c r="E6" s="84"/>
      <c r="F6" s="84"/>
      <c r="G6" s="84"/>
      <c r="H6" s="84"/>
      <c r="I6" s="84"/>
      <c r="J6" s="84"/>
      <c r="K6" s="77" t="s">
        <v>277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3" t="s">
        <v>116</v>
      </c>
    </row>
    <row r="8" spans="11:36" ht="20.25">
      <c r="K8" s="75" t="s">
        <v>259</v>
      </c>
      <c r="AJ8" s="3" t="s">
        <v>226</v>
      </c>
    </row>
    <row r="9" ht="15.75">
      <c r="AJ9" s="3" t="s">
        <v>223</v>
      </c>
    </row>
    <row r="10" spans="10:36" ht="18.75">
      <c r="J10" s="77" t="s">
        <v>306</v>
      </c>
      <c r="AJ10" s="3"/>
    </row>
    <row r="11" ht="18.75">
      <c r="AJ11" s="213" t="s">
        <v>232</v>
      </c>
    </row>
    <row r="12" spans="34:36" ht="21" customHeight="1">
      <c r="AH12" s="121"/>
      <c r="AI12" s="121"/>
      <c r="AJ12" s="122" t="str">
        <f>'приложение 7.1 - А3'!W11</f>
        <v>«01 » марта 2017 года</v>
      </c>
    </row>
    <row r="13" ht="15.75">
      <c r="AJ13" s="3" t="s">
        <v>119</v>
      </c>
    </row>
    <row r="15" spans="1:36" ht="22.5" customHeight="1">
      <c r="A15" s="388" t="s">
        <v>12</v>
      </c>
      <c r="B15" s="388" t="s">
        <v>189</v>
      </c>
      <c r="C15" s="388" t="s">
        <v>282</v>
      </c>
      <c r="D15" s="388"/>
      <c r="E15" s="388"/>
      <c r="F15" s="388"/>
      <c r="G15" s="388"/>
      <c r="H15" s="389" t="s">
        <v>283</v>
      </c>
      <c r="I15" s="389"/>
      <c r="J15" s="389"/>
      <c r="K15" s="389"/>
      <c r="L15" s="389"/>
      <c r="M15" s="388" t="s">
        <v>210</v>
      </c>
      <c r="N15" s="388"/>
      <c r="O15" s="388"/>
      <c r="P15" s="388"/>
      <c r="Q15" s="388"/>
      <c r="R15" s="388" t="s">
        <v>211</v>
      </c>
      <c r="S15" s="388"/>
      <c r="T15" s="388"/>
      <c r="U15" s="388"/>
      <c r="V15" s="388"/>
      <c r="W15" s="392" t="s">
        <v>190</v>
      </c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</row>
    <row r="16" spans="1:36" ht="27.75" customHeight="1">
      <c r="A16" s="388"/>
      <c r="B16" s="388"/>
      <c r="C16" s="388"/>
      <c r="D16" s="388"/>
      <c r="E16" s="388"/>
      <c r="F16" s="388"/>
      <c r="G16" s="388"/>
      <c r="H16" s="389"/>
      <c r="I16" s="389"/>
      <c r="J16" s="389"/>
      <c r="K16" s="389"/>
      <c r="L16" s="389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 t="s">
        <v>218</v>
      </c>
      <c r="X16" s="388"/>
      <c r="Y16" s="388"/>
      <c r="Z16" s="388"/>
      <c r="AA16" s="387" t="s">
        <v>191</v>
      </c>
      <c r="AB16" s="387"/>
      <c r="AC16" s="387"/>
      <c r="AD16" s="387"/>
      <c r="AE16" s="387" t="s">
        <v>192</v>
      </c>
      <c r="AF16" s="387"/>
      <c r="AG16" s="387"/>
      <c r="AH16" s="387"/>
      <c r="AI16" s="387"/>
      <c r="AJ16" s="391" t="s">
        <v>220</v>
      </c>
    </row>
    <row r="17" spans="1:36" ht="109.5" customHeight="1">
      <c r="A17" s="18"/>
      <c r="B17" s="18" t="s">
        <v>34</v>
      </c>
      <c r="C17" s="5" t="s">
        <v>201</v>
      </c>
      <c r="D17" s="5" t="s">
        <v>202</v>
      </c>
      <c r="E17" s="5" t="s">
        <v>203</v>
      </c>
      <c r="F17" s="5" t="s">
        <v>204</v>
      </c>
      <c r="G17" s="5" t="s">
        <v>205</v>
      </c>
      <c r="H17" s="345" t="s">
        <v>201</v>
      </c>
      <c r="I17" s="345" t="s">
        <v>202</v>
      </c>
      <c r="J17" s="345" t="s">
        <v>203</v>
      </c>
      <c r="K17" s="345" t="s">
        <v>204</v>
      </c>
      <c r="L17" s="345" t="s">
        <v>205</v>
      </c>
      <c r="M17" s="5" t="s">
        <v>201</v>
      </c>
      <c r="N17" s="5" t="s">
        <v>202</v>
      </c>
      <c r="O17" s="5" t="s">
        <v>203</v>
      </c>
      <c r="P17" s="5" t="s">
        <v>204</v>
      </c>
      <c r="Q17" s="5" t="s">
        <v>205</v>
      </c>
      <c r="R17" s="5" t="s">
        <v>201</v>
      </c>
      <c r="S17" s="5" t="s">
        <v>202</v>
      </c>
      <c r="T17" s="5" t="s">
        <v>203</v>
      </c>
      <c r="U17" s="5" t="s">
        <v>204</v>
      </c>
      <c r="V17" s="5" t="s">
        <v>205</v>
      </c>
      <c r="W17" s="72" t="s">
        <v>193</v>
      </c>
      <c r="X17" s="118" t="s">
        <v>221</v>
      </c>
      <c r="Y17" s="5" t="s">
        <v>219</v>
      </c>
      <c r="Z17" s="5" t="s">
        <v>222</v>
      </c>
      <c r="AA17" s="73" t="s">
        <v>193</v>
      </c>
      <c r="AB17" s="119" t="s">
        <v>194</v>
      </c>
      <c r="AC17" s="119" t="s">
        <v>195</v>
      </c>
      <c r="AD17" s="119" t="s">
        <v>196</v>
      </c>
      <c r="AE17" s="73" t="s">
        <v>197</v>
      </c>
      <c r="AF17" s="119" t="s">
        <v>194</v>
      </c>
      <c r="AG17" s="74" t="s">
        <v>198</v>
      </c>
      <c r="AH17" s="74" t="s">
        <v>199</v>
      </c>
      <c r="AI17" s="119" t="s">
        <v>200</v>
      </c>
      <c r="AJ17" s="391"/>
    </row>
    <row r="18" spans="1:36" s="101" customFormat="1" ht="30" customHeight="1">
      <c r="A18" s="158"/>
      <c r="B18" s="159" t="s">
        <v>34</v>
      </c>
      <c r="C18" s="104">
        <f aca="true" t="shared" si="0" ref="C18:H18">C19+C30</f>
        <v>8.13562</v>
      </c>
      <c r="D18" s="106">
        <f t="shared" si="0"/>
        <v>0</v>
      </c>
      <c r="E18" s="104">
        <f t="shared" si="0"/>
        <v>0</v>
      </c>
      <c r="F18" s="104">
        <f t="shared" si="0"/>
        <v>5.495</v>
      </c>
      <c r="G18" s="104">
        <f t="shared" si="0"/>
        <v>1.92062</v>
      </c>
      <c r="H18" s="346">
        <f t="shared" si="0"/>
        <v>2.355079</v>
      </c>
      <c r="I18" s="346">
        <f aca="true" t="shared" si="1" ref="I18:V18">I19+I30</f>
        <v>0.009</v>
      </c>
      <c r="J18" s="346">
        <f t="shared" si="1"/>
        <v>0.358651</v>
      </c>
      <c r="K18" s="346">
        <f t="shared" si="1"/>
        <v>1.8311680000000001</v>
      </c>
      <c r="L18" s="346">
        <f t="shared" si="1"/>
        <v>0.16525999999999996</v>
      </c>
      <c r="M18" s="104">
        <f t="shared" si="1"/>
        <v>-2.885541</v>
      </c>
      <c r="N18" s="104">
        <f t="shared" si="1"/>
        <v>0.009</v>
      </c>
      <c r="O18" s="104">
        <f t="shared" si="1"/>
        <v>0.243</v>
      </c>
      <c r="P18" s="104">
        <f t="shared" si="1"/>
        <v>-0.768832</v>
      </c>
      <c r="Q18" s="104">
        <f t="shared" si="1"/>
        <v>-1.75536</v>
      </c>
      <c r="R18" s="104">
        <f t="shared" si="1"/>
        <v>2.355079</v>
      </c>
      <c r="S18" s="106">
        <f t="shared" si="1"/>
        <v>0.009</v>
      </c>
      <c r="T18" s="104">
        <f t="shared" si="1"/>
        <v>0.358651</v>
      </c>
      <c r="U18" s="104">
        <f t="shared" si="1"/>
        <v>1.8311680000000001</v>
      </c>
      <c r="V18" s="104">
        <f t="shared" si="1"/>
        <v>0.16525999999999996</v>
      </c>
      <c r="W18" s="327"/>
      <c r="X18" s="327"/>
      <c r="Y18" s="327"/>
      <c r="Z18" s="327"/>
      <c r="AA18" s="327"/>
      <c r="AB18" s="327"/>
      <c r="AC18" s="327"/>
      <c r="AD18" s="108"/>
      <c r="AE18" s="327"/>
      <c r="AF18" s="327"/>
      <c r="AG18" s="327"/>
      <c r="AH18" s="327"/>
      <c r="AI18" s="104">
        <f>AI19+AI30</f>
        <v>3.17</v>
      </c>
      <c r="AJ18" s="327"/>
    </row>
    <row r="19" spans="1:36" s="101" customFormat="1" ht="33.75" customHeight="1">
      <c r="A19" s="158">
        <v>1</v>
      </c>
      <c r="B19" s="159" t="s">
        <v>68</v>
      </c>
      <c r="C19" s="106">
        <f aca="true" t="shared" si="2" ref="C19:H19">C20+C27+C29</f>
        <v>7.1584</v>
      </c>
      <c r="D19" s="106">
        <f t="shared" si="2"/>
        <v>0</v>
      </c>
      <c r="E19" s="106">
        <f t="shared" si="2"/>
        <v>0</v>
      </c>
      <c r="F19" s="106">
        <f t="shared" si="2"/>
        <v>5.495</v>
      </c>
      <c r="G19" s="106">
        <f t="shared" si="2"/>
        <v>0.9434</v>
      </c>
      <c r="H19" s="347">
        <f t="shared" si="2"/>
        <v>1.374179</v>
      </c>
      <c r="I19" s="347">
        <f aca="true" t="shared" si="3" ref="I19:V19">I20+I27+I29</f>
        <v>0</v>
      </c>
      <c r="J19" s="347">
        <f t="shared" si="3"/>
        <v>0.115651</v>
      </c>
      <c r="K19" s="347">
        <f t="shared" si="3"/>
        <v>1.2201680000000001</v>
      </c>
      <c r="L19" s="347">
        <f t="shared" si="3"/>
        <v>0.038360000000000005</v>
      </c>
      <c r="M19" s="106">
        <f t="shared" si="3"/>
        <v>-2.889221</v>
      </c>
      <c r="N19" s="106">
        <f t="shared" si="3"/>
        <v>0</v>
      </c>
      <c r="O19" s="106">
        <f t="shared" si="3"/>
        <v>0</v>
      </c>
      <c r="P19" s="106">
        <f t="shared" si="3"/>
        <v>-1.379832</v>
      </c>
      <c r="Q19" s="106">
        <f t="shared" si="3"/>
        <v>-0.90504</v>
      </c>
      <c r="R19" s="106">
        <f t="shared" si="3"/>
        <v>1.374179</v>
      </c>
      <c r="S19" s="106">
        <f t="shared" si="3"/>
        <v>0</v>
      </c>
      <c r="T19" s="106">
        <f t="shared" si="3"/>
        <v>0.115651</v>
      </c>
      <c r="U19" s="106">
        <f t="shared" si="3"/>
        <v>1.2201680000000001</v>
      </c>
      <c r="V19" s="106">
        <f t="shared" si="3"/>
        <v>0.038360000000000005</v>
      </c>
      <c r="W19" s="327"/>
      <c r="X19" s="327"/>
      <c r="Y19" s="327"/>
      <c r="Z19" s="327"/>
      <c r="AA19" s="327"/>
      <c r="AB19" s="327"/>
      <c r="AC19" s="327"/>
      <c r="AD19" s="109"/>
      <c r="AE19" s="327"/>
      <c r="AF19" s="327"/>
      <c r="AG19" s="327"/>
      <c r="AH19" s="327"/>
      <c r="AI19" s="106">
        <f>AI20+AI27+AI29</f>
        <v>1.16</v>
      </c>
      <c r="AJ19" s="327"/>
    </row>
    <row r="20" spans="1:36" s="101" customFormat="1" ht="36.75" customHeight="1">
      <c r="A20" s="160" t="s">
        <v>1</v>
      </c>
      <c r="B20" s="158" t="s">
        <v>66</v>
      </c>
      <c r="C20" s="106">
        <f aca="true" t="shared" si="4" ref="C20:H20">C21+C23+C25+C26</f>
        <v>3.6517999999999997</v>
      </c>
      <c r="D20" s="106">
        <f t="shared" si="4"/>
        <v>0</v>
      </c>
      <c r="E20" s="106">
        <f t="shared" si="4"/>
        <v>0</v>
      </c>
      <c r="F20" s="106">
        <f t="shared" si="4"/>
        <v>2.895</v>
      </c>
      <c r="G20" s="106">
        <f t="shared" si="4"/>
        <v>0.0368</v>
      </c>
      <c r="H20" s="347">
        <f t="shared" si="4"/>
        <v>0.453179</v>
      </c>
      <c r="I20" s="347">
        <f aca="true" t="shared" si="5" ref="I20:V20">I21+I23+I25+I26</f>
        <v>0</v>
      </c>
      <c r="J20" s="347">
        <f t="shared" si="5"/>
        <v>0.115651</v>
      </c>
      <c r="K20" s="347">
        <f t="shared" si="5"/>
        <v>0.299168</v>
      </c>
      <c r="L20" s="347">
        <f t="shared" si="5"/>
        <v>0.038360000000000005</v>
      </c>
      <c r="M20" s="106">
        <f t="shared" si="5"/>
        <v>-0.303621</v>
      </c>
      <c r="N20" s="106">
        <f t="shared" si="5"/>
        <v>0</v>
      </c>
      <c r="O20" s="106">
        <f t="shared" si="5"/>
        <v>0</v>
      </c>
      <c r="P20" s="106">
        <f t="shared" si="5"/>
        <v>0.299168</v>
      </c>
      <c r="Q20" s="106">
        <f t="shared" si="5"/>
        <v>0.0015600000000000058</v>
      </c>
      <c r="R20" s="106">
        <f t="shared" si="5"/>
        <v>0.453179</v>
      </c>
      <c r="S20" s="106">
        <f t="shared" si="5"/>
        <v>0</v>
      </c>
      <c r="T20" s="106">
        <f t="shared" si="5"/>
        <v>0.115651</v>
      </c>
      <c r="U20" s="106">
        <f t="shared" si="5"/>
        <v>0.299168</v>
      </c>
      <c r="V20" s="106">
        <f t="shared" si="5"/>
        <v>0.038360000000000005</v>
      </c>
      <c r="W20" s="98"/>
      <c r="X20" s="98"/>
      <c r="Y20" s="98"/>
      <c r="Z20" s="98"/>
      <c r="AA20" s="98"/>
      <c r="AB20" s="98"/>
      <c r="AC20" s="98"/>
      <c r="AD20" s="110"/>
      <c r="AE20" s="98"/>
      <c r="AF20" s="98"/>
      <c r="AG20" s="98"/>
      <c r="AH20" s="98"/>
      <c r="AI20" s="106">
        <f>AI21+AI23+AI25+AI26</f>
        <v>1.16</v>
      </c>
      <c r="AJ20" s="98"/>
    </row>
    <row r="21" spans="1:37" s="101" customFormat="1" ht="47.25" customHeight="1">
      <c r="A21" s="126" t="s">
        <v>25</v>
      </c>
      <c r="B21" s="161" t="s">
        <v>224</v>
      </c>
      <c r="C21" s="162">
        <f>C22</f>
        <v>2.895</v>
      </c>
      <c r="D21" s="162">
        <f aca="true" t="shared" si="6" ref="D21:V21">D22</f>
        <v>0</v>
      </c>
      <c r="E21" s="162">
        <f t="shared" si="6"/>
        <v>0</v>
      </c>
      <c r="F21" s="162">
        <f t="shared" si="6"/>
        <v>2.895</v>
      </c>
      <c r="G21" s="162">
        <f t="shared" si="6"/>
        <v>0</v>
      </c>
      <c r="H21" s="348">
        <f t="shared" si="6"/>
        <v>0</v>
      </c>
      <c r="I21" s="348">
        <f t="shared" si="6"/>
        <v>0</v>
      </c>
      <c r="J21" s="348">
        <f t="shared" si="6"/>
        <v>0</v>
      </c>
      <c r="K21" s="348">
        <f t="shared" si="6"/>
        <v>0</v>
      </c>
      <c r="L21" s="348">
        <f t="shared" si="6"/>
        <v>0</v>
      </c>
      <c r="M21" s="162">
        <f t="shared" si="6"/>
        <v>0</v>
      </c>
      <c r="N21" s="162">
        <f t="shared" si="6"/>
        <v>0</v>
      </c>
      <c r="O21" s="162">
        <f t="shared" si="6"/>
        <v>0</v>
      </c>
      <c r="P21" s="162">
        <f t="shared" si="6"/>
        <v>0</v>
      </c>
      <c r="Q21" s="162">
        <f t="shared" si="6"/>
        <v>0</v>
      </c>
      <c r="R21" s="162">
        <f t="shared" si="6"/>
        <v>0</v>
      </c>
      <c r="S21" s="162">
        <f t="shared" si="6"/>
        <v>0</v>
      </c>
      <c r="T21" s="162">
        <f t="shared" si="6"/>
        <v>0</v>
      </c>
      <c r="U21" s="162">
        <f t="shared" si="6"/>
        <v>0</v>
      </c>
      <c r="V21" s="162">
        <f t="shared" si="6"/>
        <v>0</v>
      </c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62">
        <f>AI22</f>
        <v>0</v>
      </c>
      <c r="AJ21" s="112"/>
      <c r="AK21" s="161" t="s">
        <v>224</v>
      </c>
    </row>
    <row r="22" spans="1:37" s="117" customFormat="1" ht="44.25" customHeight="1">
      <c r="A22" s="163"/>
      <c r="B22" s="164" t="s">
        <v>240</v>
      </c>
      <c r="C22" s="165">
        <v>2.895</v>
      </c>
      <c r="D22" s="165">
        <v>0</v>
      </c>
      <c r="E22" s="165">
        <v>0</v>
      </c>
      <c r="F22" s="165">
        <v>2.895</v>
      </c>
      <c r="G22" s="165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259">
        <v>0</v>
      </c>
      <c r="AJ22" s="157"/>
      <c r="AK22" s="164" t="s">
        <v>240</v>
      </c>
    </row>
    <row r="23" spans="1:37" s="101" customFormat="1" ht="44.25" customHeight="1">
      <c r="A23" s="126" t="s">
        <v>35</v>
      </c>
      <c r="B23" s="166" t="s">
        <v>241</v>
      </c>
      <c r="C23" s="162">
        <f>SUM(C24:C24)</f>
        <v>0.0368</v>
      </c>
      <c r="D23" s="162"/>
      <c r="E23" s="162">
        <f aca="true" t="shared" si="7" ref="E23:V23">SUM(E24:E24)</f>
        <v>0</v>
      </c>
      <c r="F23" s="162">
        <f t="shared" si="7"/>
        <v>0</v>
      </c>
      <c r="G23" s="162">
        <f t="shared" si="7"/>
        <v>0.0368</v>
      </c>
      <c r="H23" s="348">
        <f>SUM(H24:H24)</f>
        <v>0.453179</v>
      </c>
      <c r="I23" s="348"/>
      <c r="J23" s="348">
        <f>SUM(J24:J24)</f>
        <v>0.115651</v>
      </c>
      <c r="K23" s="348">
        <f>SUM(K24:K24)</f>
        <v>0.299168</v>
      </c>
      <c r="L23" s="348">
        <f>SUM(L24:L24)</f>
        <v>0.038360000000000005</v>
      </c>
      <c r="M23" s="162">
        <f t="shared" si="7"/>
        <v>0.416379</v>
      </c>
      <c r="N23" s="162">
        <f t="shared" si="7"/>
        <v>0</v>
      </c>
      <c r="O23" s="162"/>
      <c r="P23" s="162">
        <f t="shared" si="7"/>
        <v>0.299168</v>
      </c>
      <c r="Q23" s="162">
        <f t="shared" si="7"/>
        <v>0.0015600000000000058</v>
      </c>
      <c r="R23" s="162">
        <f t="shared" si="7"/>
        <v>0.453179</v>
      </c>
      <c r="S23" s="162"/>
      <c r="T23" s="162">
        <f t="shared" si="7"/>
        <v>0.115651</v>
      </c>
      <c r="U23" s="162">
        <f t="shared" si="7"/>
        <v>0.299168</v>
      </c>
      <c r="V23" s="162">
        <f t="shared" si="7"/>
        <v>0.038360000000000005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62">
        <f>SUM(AI24:AI24)</f>
        <v>1.16</v>
      </c>
      <c r="AJ23" s="112"/>
      <c r="AK23" s="166" t="s">
        <v>241</v>
      </c>
    </row>
    <row r="24" spans="1:37" s="101" customFormat="1" ht="35.25" customHeight="1">
      <c r="A24" s="126" t="s">
        <v>231</v>
      </c>
      <c r="B24" s="167" t="s">
        <v>246</v>
      </c>
      <c r="C24" s="165">
        <v>0.0368</v>
      </c>
      <c r="D24" s="155"/>
      <c r="E24" s="155">
        <f>(0+0)/1000000</f>
        <v>0</v>
      </c>
      <c r="F24" s="155">
        <f>(0)/1000000</f>
        <v>0</v>
      </c>
      <c r="G24" s="155">
        <f>C24-E24-F24</f>
        <v>0.0368</v>
      </c>
      <c r="H24" s="349">
        <v>0.453179</v>
      </c>
      <c r="I24" s="350"/>
      <c r="J24" s="351">
        <v>0.115651</v>
      </c>
      <c r="K24" s="349">
        <v>0.299168</v>
      </c>
      <c r="L24" s="349">
        <f>H24-J24-K24</f>
        <v>0.038360000000000005</v>
      </c>
      <c r="M24" s="174">
        <f aca="true" t="shared" si="8" ref="M24:Q26">H24-C24</f>
        <v>0.416379</v>
      </c>
      <c r="N24" s="174">
        <f t="shared" si="8"/>
        <v>0</v>
      </c>
      <c r="O24" s="174">
        <f t="shared" si="8"/>
        <v>0.115651</v>
      </c>
      <c r="P24" s="174">
        <f t="shared" si="8"/>
        <v>0.299168</v>
      </c>
      <c r="Q24" s="174">
        <f t="shared" si="8"/>
        <v>0.0015600000000000058</v>
      </c>
      <c r="R24" s="155">
        <f aca="true" t="shared" si="9" ref="R24:U29">H24</f>
        <v>0.453179</v>
      </c>
      <c r="S24" s="155">
        <f t="shared" si="9"/>
        <v>0</v>
      </c>
      <c r="T24" s="155">
        <f t="shared" si="9"/>
        <v>0.115651</v>
      </c>
      <c r="U24" s="155">
        <f t="shared" si="9"/>
        <v>0.299168</v>
      </c>
      <c r="V24" s="155">
        <f>R24-T24-U24</f>
        <v>0.038360000000000005</v>
      </c>
      <c r="W24" s="98"/>
      <c r="X24" s="98"/>
      <c r="Y24" s="98"/>
      <c r="Z24" s="98"/>
      <c r="AA24" s="98"/>
      <c r="AB24" s="98"/>
      <c r="AC24" s="98"/>
      <c r="AD24" s="110"/>
      <c r="AE24" s="98">
        <v>2016</v>
      </c>
      <c r="AF24" s="98">
        <v>15</v>
      </c>
      <c r="AG24" s="98" t="s">
        <v>279</v>
      </c>
      <c r="AH24" s="98" t="s">
        <v>278</v>
      </c>
      <c r="AI24" s="260">
        <v>1.16</v>
      </c>
      <c r="AJ24" s="98"/>
      <c r="AK24" s="167" t="s">
        <v>246</v>
      </c>
    </row>
    <row r="25" spans="1:37" s="101" customFormat="1" ht="27.75" customHeight="1">
      <c r="A25" s="126" t="s">
        <v>38</v>
      </c>
      <c r="B25" s="168" t="s">
        <v>242</v>
      </c>
      <c r="C25" s="162">
        <v>0.72</v>
      </c>
      <c r="D25" s="162"/>
      <c r="E25" s="162"/>
      <c r="F25" s="162"/>
      <c r="G25" s="162"/>
      <c r="H25" s="348"/>
      <c r="I25" s="352"/>
      <c r="J25" s="352"/>
      <c r="K25" s="352"/>
      <c r="L25" s="348"/>
      <c r="M25" s="174">
        <f t="shared" si="8"/>
        <v>-0.72</v>
      </c>
      <c r="N25" s="174">
        <f t="shared" si="8"/>
        <v>0</v>
      </c>
      <c r="O25" s="174">
        <f t="shared" si="8"/>
        <v>0</v>
      </c>
      <c r="P25" s="174">
        <f t="shared" si="8"/>
        <v>0</v>
      </c>
      <c r="Q25" s="174">
        <f t="shared" si="8"/>
        <v>0</v>
      </c>
      <c r="R25" s="162">
        <f t="shared" si="9"/>
        <v>0</v>
      </c>
      <c r="S25" s="162">
        <f t="shared" si="9"/>
        <v>0</v>
      </c>
      <c r="T25" s="162">
        <f t="shared" si="9"/>
        <v>0</v>
      </c>
      <c r="U25" s="162">
        <f t="shared" si="9"/>
        <v>0</v>
      </c>
      <c r="V25" s="162">
        <f>L25</f>
        <v>0</v>
      </c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262"/>
      <c r="AJ25" s="114"/>
      <c r="AK25" s="168" t="s">
        <v>242</v>
      </c>
    </row>
    <row r="26" spans="1:37" s="101" customFormat="1" ht="36.75" customHeight="1">
      <c r="A26" s="126" t="s">
        <v>142</v>
      </c>
      <c r="B26" s="168" t="s">
        <v>243</v>
      </c>
      <c r="C26" s="162">
        <v>0</v>
      </c>
      <c r="D26" s="162"/>
      <c r="E26" s="162"/>
      <c r="F26" s="162"/>
      <c r="G26" s="162"/>
      <c r="H26" s="348"/>
      <c r="I26" s="352"/>
      <c r="J26" s="352"/>
      <c r="K26" s="352"/>
      <c r="L26" s="348"/>
      <c r="M26" s="174">
        <f t="shared" si="8"/>
        <v>0</v>
      </c>
      <c r="N26" s="174">
        <f t="shared" si="8"/>
        <v>0</v>
      </c>
      <c r="O26" s="174">
        <f t="shared" si="8"/>
        <v>0</v>
      </c>
      <c r="P26" s="174">
        <f t="shared" si="8"/>
        <v>0</v>
      </c>
      <c r="Q26" s="174">
        <f t="shared" si="8"/>
        <v>0</v>
      </c>
      <c r="R26" s="162">
        <f t="shared" si="9"/>
        <v>0</v>
      </c>
      <c r="S26" s="162">
        <f t="shared" si="9"/>
        <v>0</v>
      </c>
      <c r="T26" s="162">
        <f t="shared" si="9"/>
        <v>0</v>
      </c>
      <c r="U26" s="162">
        <f t="shared" si="9"/>
        <v>0</v>
      </c>
      <c r="V26" s="162">
        <f>L26</f>
        <v>0</v>
      </c>
      <c r="W26" s="114"/>
      <c r="X26" s="114"/>
      <c r="Y26" s="114"/>
      <c r="Z26" s="114"/>
      <c r="AA26" s="114"/>
      <c r="AB26" s="114"/>
      <c r="AC26" s="98"/>
      <c r="AD26" s="114"/>
      <c r="AE26" s="114"/>
      <c r="AF26" s="114"/>
      <c r="AG26" s="114"/>
      <c r="AH26" s="114"/>
      <c r="AI26" s="262"/>
      <c r="AJ26" s="114"/>
      <c r="AK26" s="168" t="s">
        <v>243</v>
      </c>
    </row>
    <row r="27" spans="1:37" s="341" customFormat="1" ht="26.25" customHeight="1">
      <c r="A27" s="158" t="s">
        <v>2</v>
      </c>
      <c r="B27" s="169" t="s">
        <v>67</v>
      </c>
      <c r="C27" s="176">
        <f>C28</f>
        <v>0.9066</v>
      </c>
      <c r="D27" s="176">
        <f aca="true" t="shared" si="10" ref="D27:L27">D28</f>
        <v>0</v>
      </c>
      <c r="E27" s="176">
        <f t="shared" si="10"/>
        <v>0</v>
      </c>
      <c r="F27" s="176">
        <f t="shared" si="10"/>
        <v>0</v>
      </c>
      <c r="G27" s="176">
        <f t="shared" si="10"/>
        <v>0.9066</v>
      </c>
      <c r="H27" s="359">
        <f t="shared" si="10"/>
        <v>0</v>
      </c>
      <c r="I27" s="359">
        <f t="shared" si="10"/>
        <v>0</v>
      </c>
      <c r="J27" s="359">
        <f t="shared" si="10"/>
        <v>0</v>
      </c>
      <c r="K27" s="359">
        <f t="shared" si="10"/>
        <v>0</v>
      </c>
      <c r="L27" s="359">
        <f t="shared" si="10"/>
        <v>0</v>
      </c>
      <c r="M27" s="176">
        <f aca="true" t="shared" si="11" ref="M27:V27">M28</f>
        <v>-0.9066</v>
      </c>
      <c r="N27" s="176">
        <f t="shared" si="11"/>
        <v>0</v>
      </c>
      <c r="O27" s="176">
        <f t="shared" si="11"/>
        <v>0</v>
      </c>
      <c r="P27" s="176">
        <f t="shared" si="11"/>
        <v>0</v>
      </c>
      <c r="Q27" s="176">
        <f t="shared" si="11"/>
        <v>-0.9066</v>
      </c>
      <c r="R27" s="176">
        <f t="shared" si="11"/>
        <v>0</v>
      </c>
      <c r="S27" s="176">
        <f t="shared" si="11"/>
        <v>0</v>
      </c>
      <c r="T27" s="176">
        <f t="shared" si="11"/>
        <v>0</v>
      </c>
      <c r="U27" s="176">
        <f t="shared" si="11"/>
        <v>0</v>
      </c>
      <c r="V27" s="176">
        <f t="shared" si="11"/>
        <v>0</v>
      </c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40"/>
      <c r="AJ27" s="339"/>
      <c r="AK27" s="169" t="s">
        <v>67</v>
      </c>
    </row>
    <row r="28" spans="1:37" s="117" customFormat="1" ht="40.5" customHeight="1">
      <c r="A28" s="163"/>
      <c r="B28" s="164" t="s">
        <v>244</v>
      </c>
      <c r="C28" s="162">
        <v>0.9066</v>
      </c>
      <c r="D28" s="174"/>
      <c r="E28" s="174"/>
      <c r="F28" s="174"/>
      <c r="G28" s="162">
        <f>C28-E28-F28</f>
        <v>0.9066</v>
      </c>
      <c r="H28" s="349"/>
      <c r="I28" s="351"/>
      <c r="J28" s="351"/>
      <c r="K28" s="351"/>
      <c r="L28" s="348">
        <f>H28-J28-K28</f>
        <v>0</v>
      </c>
      <c r="M28" s="174">
        <f aca="true" t="shared" si="12" ref="M28:Q29">H28-C28</f>
        <v>-0.9066</v>
      </c>
      <c r="N28" s="174">
        <f t="shared" si="12"/>
        <v>0</v>
      </c>
      <c r="O28" s="174">
        <f t="shared" si="12"/>
        <v>0</v>
      </c>
      <c r="P28" s="174">
        <f t="shared" si="12"/>
        <v>0</v>
      </c>
      <c r="Q28" s="174">
        <f t="shared" si="12"/>
        <v>-0.9066</v>
      </c>
      <c r="R28" s="162">
        <f t="shared" si="9"/>
        <v>0</v>
      </c>
      <c r="S28" s="162">
        <f t="shared" si="9"/>
        <v>0</v>
      </c>
      <c r="T28" s="162">
        <f t="shared" si="9"/>
        <v>0</v>
      </c>
      <c r="U28" s="162">
        <f t="shared" si="9"/>
        <v>0</v>
      </c>
      <c r="V28" s="162">
        <f>L28</f>
        <v>0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261"/>
      <c r="AJ28" s="115"/>
      <c r="AK28" s="164" t="s">
        <v>244</v>
      </c>
    </row>
    <row r="29" spans="1:37" s="187" customFormat="1" ht="35.25" customHeight="1">
      <c r="A29" s="158" t="s">
        <v>11</v>
      </c>
      <c r="B29" s="169" t="s">
        <v>208</v>
      </c>
      <c r="C29" s="106">
        <v>2.6</v>
      </c>
      <c r="D29" s="342"/>
      <c r="E29" s="342"/>
      <c r="F29" s="342">
        <v>2.6</v>
      </c>
      <c r="G29" s="176">
        <f>C29-E29-F29</f>
        <v>0</v>
      </c>
      <c r="H29" s="359">
        <v>0.921</v>
      </c>
      <c r="I29" s="360"/>
      <c r="J29" s="360"/>
      <c r="K29" s="360">
        <v>0.921</v>
      </c>
      <c r="L29" s="359">
        <f>H29-J29-K29</f>
        <v>0</v>
      </c>
      <c r="M29" s="342">
        <f t="shared" si="12"/>
        <v>-1.679</v>
      </c>
      <c r="N29" s="342">
        <f t="shared" si="12"/>
        <v>0</v>
      </c>
      <c r="O29" s="342">
        <f t="shared" si="12"/>
        <v>0</v>
      </c>
      <c r="P29" s="342">
        <f t="shared" si="12"/>
        <v>-1.679</v>
      </c>
      <c r="Q29" s="342">
        <f t="shared" si="12"/>
        <v>0</v>
      </c>
      <c r="R29" s="176">
        <f t="shared" si="9"/>
        <v>0.921</v>
      </c>
      <c r="S29" s="176">
        <f t="shared" si="9"/>
        <v>0</v>
      </c>
      <c r="T29" s="176">
        <f t="shared" si="9"/>
        <v>0</v>
      </c>
      <c r="U29" s="176">
        <f t="shared" si="9"/>
        <v>0.921</v>
      </c>
      <c r="V29" s="176">
        <f>L29</f>
        <v>0</v>
      </c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343"/>
      <c r="AK29" s="169" t="s">
        <v>208</v>
      </c>
    </row>
    <row r="30" spans="1:37" s="341" customFormat="1" ht="21" customHeight="1">
      <c r="A30" s="158" t="s">
        <v>3</v>
      </c>
      <c r="B30" s="169" t="s">
        <v>43</v>
      </c>
      <c r="C30" s="176">
        <f>SUM(C31:C33)</f>
        <v>0.97722</v>
      </c>
      <c r="D30" s="176">
        <f aca="true" t="shared" si="13" ref="D30:V30">SUM(D31:D33)</f>
        <v>0</v>
      </c>
      <c r="E30" s="176">
        <f t="shared" si="13"/>
        <v>0</v>
      </c>
      <c r="F30" s="176">
        <f t="shared" si="13"/>
        <v>0</v>
      </c>
      <c r="G30" s="176">
        <f t="shared" si="13"/>
        <v>0.97722</v>
      </c>
      <c r="H30" s="359">
        <f>SUM(H31:H33)</f>
        <v>0.9808999999999999</v>
      </c>
      <c r="I30" s="359">
        <f t="shared" si="13"/>
        <v>0.009</v>
      </c>
      <c r="J30" s="359">
        <f t="shared" si="13"/>
        <v>0.243</v>
      </c>
      <c r="K30" s="359">
        <f t="shared" si="13"/>
        <v>0.611</v>
      </c>
      <c r="L30" s="359">
        <f t="shared" si="13"/>
        <v>0.12689999999999996</v>
      </c>
      <c r="M30" s="176">
        <f t="shared" si="13"/>
        <v>0.0036799999999999056</v>
      </c>
      <c r="N30" s="176">
        <f t="shared" si="13"/>
        <v>0.009</v>
      </c>
      <c r="O30" s="176">
        <f t="shared" si="13"/>
        <v>0.243</v>
      </c>
      <c r="P30" s="176">
        <f t="shared" si="13"/>
        <v>0.611</v>
      </c>
      <c r="Q30" s="176">
        <f t="shared" si="13"/>
        <v>-0.8503200000000001</v>
      </c>
      <c r="R30" s="176">
        <f t="shared" si="13"/>
        <v>0.9808999999999999</v>
      </c>
      <c r="S30" s="176">
        <f t="shared" si="13"/>
        <v>0.009</v>
      </c>
      <c r="T30" s="176">
        <f t="shared" si="13"/>
        <v>0.243</v>
      </c>
      <c r="U30" s="176">
        <f t="shared" si="13"/>
        <v>0.611</v>
      </c>
      <c r="V30" s="176">
        <f t="shared" si="13"/>
        <v>0.12689999999999996</v>
      </c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176">
        <f>SUM(AI31:AI32)</f>
        <v>2.0100000000000002</v>
      </c>
      <c r="AJ30" s="339"/>
      <c r="AK30" s="169" t="s">
        <v>43</v>
      </c>
    </row>
    <row r="31" spans="1:37" s="101" customFormat="1" ht="50.25" customHeight="1">
      <c r="A31" s="170" t="s">
        <v>4</v>
      </c>
      <c r="B31" s="161" t="s">
        <v>245</v>
      </c>
      <c r="C31" s="105">
        <v>0.97722</v>
      </c>
      <c r="D31" s="162"/>
      <c r="E31" s="162">
        <f>(0+0)/1000000</f>
        <v>0</v>
      </c>
      <c r="F31" s="162">
        <f>(0+0)/1000000</f>
        <v>0</v>
      </c>
      <c r="G31" s="162">
        <f>C31-E31-F31</f>
        <v>0.97722</v>
      </c>
      <c r="H31" s="348">
        <v>0.422</v>
      </c>
      <c r="I31" s="352">
        <v>0.009</v>
      </c>
      <c r="J31" s="352">
        <f>0.108</f>
        <v>0.108</v>
      </c>
      <c r="K31" s="352">
        <v>0.235</v>
      </c>
      <c r="L31" s="348">
        <f>H31-J31-K31</f>
        <v>0.07900000000000001</v>
      </c>
      <c r="M31" s="175">
        <f aca="true" t="shared" si="14" ref="M31:Q32">H31-C31</f>
        <v>-0.55522</v>
      </c>
      <c r="N31" s="175">
        <f t="shared" si="14"/>
        <v>0.009</v>
      </c>
      <c r="O31" s="175">
        <f t="shared" si="14"/>
        <v>0.108</v>
      </c>
      <c r="P31" s="175">
        <f t="shared" si="14"/>
        <v>0.235</v>
      </c>
      <c r="Q31" s="175">
        <f t="shared" si="14"/>
        <v>-0.89822</v>
      </c>
      <c r="R31" s="162">
        <f aca="true" t="shared" si="15" ref="R31:V32">H31</f>
        <v>0.422</v>
      </c>
      <c r="S31" s="162">
        <f t="shared" si="15"/>
        <v>0.009</v>
      </c>
      <c r="T31" s="162">
        <f t="shared" si="15"/>
        <v>0.108</v>
      </c>
      <c r="U31" s="162">
        <f t="shared" si="15"/>
        <v>0.235</v>
      </c>
      <c r="V31" s="162">
        <f t="shared" si="15"/>
        <v>0.07900000000000001</v>
      </c>
      <c r="W31" s="114"/>
      <c r="X31" s="114"/>
      <c r="Y31" s="114"/>
      <c r="Z31" s="114"/>
      <c r="AA31" s="114"/>
      <c r="AB31" s="114"/>
      <c r="AC31" s="114"/>
      <c r="AD31" s="114"/>
      <c r="AE31" s="98">
        <v>2016</v>
      </c>
      <c r="AF31" s="98">
        <v>15</v>
      </c>
      <c r="AG31" s="114"/>
      <c r="AH31" s="114"/>
      <c r="AI31" s="262">
        <v>0.46</v>
      </c>
      <c r="AJ31" s="114"/>
      <c r="AK31" s="161" t="s">
        <v>245</v>
      </c>
    </row>
    <row r="32" spans="1:37" s="101" customFormat="1" ht="61.5" customHeight="1">
      <c r="A32" s="126" t="s">
        <v>5</v>
      </c>
      <c r="B32" s="166" t="s">
        <v>247</v>
      </c>
      <c r="C32" s="162">
        <v>0</v>
      </c>
      <c r="D32" s="162">
        <v>0</v>
      </c>
      <c r="E32" s="162">
        <v>0</v>
      </c>
      <c r="F32" s="162">
        <v>0</v>
      </c>
      <c r="G32" s="162">
        <f>C32-E32-F32</f>
        <v>0</v>
      </c>
      <c r="H32" s="348">
        <v>0.5589</v>
      </c>
      <c r="I32" s="348">
        <v>0</v>
      </c>
      <c r="J32" s="348">
        <v>0.135</v>
      </c>
      <c r="K32" s="348">
        <v>0.376</v>
      </c>
      <c r="L32" s="348">
        <f>H32-J32-K32</f>
        <v>0.04789999999999994</v>
      </c>
      <c r="M32" s="175">
        <f t="shared" si="14"/>
        <v>0.5589</v>
      </c>
      <c r="N32" s="175">
        <f t="shared" si="14"/>
        <v>0</v>
      </c>
      <c r="O32" s="175">
        <f t="shared" si="14"/>
        <v>0.135</v>
      </c>
      <c r="P32" s="175">
        <f>K32-F32</f>
        <v>0.376</v>
      </c>
      <c r="Q32" s="175">
        <f>L32-G32</f>
        <v>0.04789999999999994</v>
      </c>
      <c r="R32" s="162">
        <f t="shared" si="15"/>
        <v>0.5589</v>
      </c>
      <c r="S32" s="162">
        <f t="shared" si="15"/>
        <v>0</v>
      </c>
      <c r="T32" s="162">
        <f t="shared" si="15"/>
        <v>0.135</v>
      </c>
      <c r="U32" s="162">
        <f t="shared" si="15"/>
        <v>0.376</v>
      </c>
      <c r="V32" s="162">
        <f t="shared" si="15"/>
        <v>0.04789999999999994</v>
      </c>
      <c r="W32" s="327"/>
      <c r="X32" s="327"/>
      <c r="Y32" s="327"/>
      <c r="Z32" s="327"/>
      <c r="AA32" s="98"/>
      <c r="AB32" s="98"/>
      <c r="AC32" s="98"/>
      <c r="AD32" s="110"/>
      <c r="AE32" s="98">
        <v>2016</v>
      </c>
      <c r="AF32" s="98">
        <v>15</v>
      </c>
      <c r="AG32" s="98" t="s">
        <v>279</v>
      </c>
      <c r="AH32" s="98" t="s">
        <v>280</v>
      </c>
      <c r="AI32" s="260">
        <v>1.55</v>
      </c>
      <c r="AJ32" s="98"/>
      <c r="AK32" s="166" t="s">
        <v>247</v>
      </c>
    </row>
    <row r="33" spans="1:37" s="101" customFormat="1" ht="40.5" customHeight="1">
      <c r="A33" s="170" t="s">
        <v>6</v>
      </c>
      <c r="B33" s="161" t="s">
        <v>301</v>
      </c>
      <c r="C33" s="162">
        <v>0</v>
      </c>
      <c r="D33" s="162">
        <v>0</v>
      </c>
      <c r="E33" s="162">
        <v>0</v>
      </c>
      <c r="F33" s="162">
        <v>0</v>
      </c>
      <c r="G33" s="162">
        <f>C33-E33-F33</f>
        <v>0</v>
      </c>
      <c r="H33" s="348">
        <v>0</v>
      </c>
      <c r="I33" s="348">
        <v>0</v>
      </c>
      <c r="J33" s="348">
        <v>0</v>
      </c>
      <c r="K33" s="348">
        <v>0</v>
      </c>
      <c r="L33" s="348">
        <f>H33-J33-K33</f>
        <v>0</v>
      </c>
      <c r="M33" s="175">
        <f>H33-C33</f>
        <v>0</v>
      </c>
      <c r="N33" s="175">
        <f>I33-D33</f>
        <v>0</v>
      </c>
      <c r="O33" s="175">
        <f>J33-E33</f>
        <v>0</v>
      </c>
      <c r="P33" s="175">
        <f>K33-F33</f>
        <v>0</v>
      </c>
      <c r="Q33" s="175">
        <f>L33-G33</f>
        <v>0</v>
      </c>
      <c r="R33" s="162">
        <f>H33</f>
        <v>0</v>
      </c>
      <c r="S33" s="162">
        <f>I33</f>
        <v>0</v>
      </c>
      <c r="T33" s="162">
        <f>J33</f>
        <v>0</v>
      </c>
      <c r="U33" s="162">
        <f>K33</f>
        <v>0</v>
      </c>
      <c r="V33" s="162">
        <f>L33</f>
        <v>0</v>
      </c>
      <c r="W33" s="327"/>
      <c r="X33" s="327"/>
      <c r="Y33" s="327"/>
      <c r="Z33" s="327"/>
      <c r="AA33" s="98"/>
      <c r="AB33" s="98"/>
      <c r="AC33" s="98"/>
      <c r="AD33" s="110"/>
      <c r="AE33" s="98">
        <v>2016</v>
      </c>
      <c r="AF33" s="98">
        <v>15</v>
      </c>
      <c r="AG33" s="98"/>
      <c r="AH33" s="98"/>
      <c r="AI33" s="260">
        <v>0</v>
      </c>
      <c r="AJ33" s="98"/>
      <c r="AK33" s="161" t="s">
        <v>301</v>
      </c>
    </row>
    <row r="34" spans="1:37" s="12" customFormat="1" ht="15.75">
      <c r="A34" s="93"/>
      <c r="B34" s="43"/>
      <c r="C34" s="43"/>
      <c r="D34" s="43"/>
      <c r="E34" s="94"/>
      <c r="F34" s="94"/>
      <c r="G34" s="9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7"/>
      <c r="AJ34" s="2"/>
      <c r="AK34" s="92"/>
    </row>
    <row r="35" spans="1:37" s="12" customFormat="1" ht="15.75">
      <c r="A35" s="95"/>
      <c r="B35" s="390" t="s">
        <v>206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92"/>
    </row>
    <row r="36" spans="1:37" s="12" customFormat="1" ht="15.75">
      <c r="A36" s="95"/>
      <c r="B36" s="2" t="s">
        <v>209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2"/>
      <c r="T36" s="92"/>
      <c r="U36" s="9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92"/>
    </row>
    <row r="37" spans="1:37" s="12" customFormat="1" ht="15.75">
      <c r="A37" s="2"/>
      <c r="B37" s="96"/>
      <c r="C37" s="96"/>
      <c r="D37" s="96"/>
      <c r="E37" s="96"/>
      <c r="F37" s="96"/>
      <c r="G37" s="9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92"/>
    </row>
    <row r="38" spans="1:37" s="12" customFormat="1" ht="18.75" customHeight="1">
      <c r="A38" s="95"/>
      <c r="B38" s="206" t="s">
        <v>289</v>
      </c>
      <c r="C38" s="76"/>
      <c r="D38" s="329"/>
      <c r="E38" s="384"/>
      <c r="F38" s="384"/>
      <c r="G38" s="206"/>
      <c r="H38" s="76"/>
      <c r="I38" s="329"/>
      <c r="J38" s="384" t="s">
        <v>292</v>
      </c>
      <c r="K38" s="384"/>
      <c r="L38" s="38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92"/>
    </row>
    <row r="39" spans="1:37" s="12" customFormat="1" ht="18.75" customHeight="1">
      <c r="A39" s="95"/>
      <c r="B39" s="208"/>
      <c r="C39" s="76"/>
      <c r="D39" s="180"/>
      <c r="E39" s="328"/>
      <c r="F39" s="328"/>
      <c r="G39" s="208"/>
      <c r="H39" s="76"/>
      <c r="I39" s="180"/>
      <c r="J39" s="328"/>
      <c r="K39" s="32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92"/>
    </row>
    <row r="40" spans="1:37" s="12" customFormat="1" ht="18.75" customHeight="1">
      <c r="A40" s="95"/>
      <c r="B40" s="208" t="s">
        <v>290</v>
      </c>
      <c r="C40" s="76"/>
      <c r="D40" s="180"/>
      <c r="E40" s="383"/>
      <c r="F40" s="383"/>
      <c r="G40" s="208"/>
      <c r="H40" s="76"/>
      <c r="I40" s="180"/>
      <c r="J40" s="383" t="s">
        <v>293</v>
      </c>
      <c r="K40" s="383"/>
      <c r="L40" s="38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92"/>
    </row>
    <row r="41" spans="1:37" s="12" customFormat="1" ht="18.75" customHeight="1">
      <c r="A41" s="95"/>
      <c r="B41" s="208"/>
      <c r="C41" s="76"/>
      <c r="D41" s="180"/>
      <c r="E41" s="328"/>
      <c r="F41" s="328"/>
      <c r="G41" s="208"/>
      <c r="H41" s="76"/>
      <c r="I41" s="180"/>
      <c r="J41" s="328"/>
      <c r="K41" s="32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92"/>
    </row>
    <row r="42" spans="1:37" s="12" customFormat="1" ht="18.75" customHeight="1">
      <c r="A42" s="2"/>
      <c r="B42" s="208" t="s">
        <v>291</v>
      </c>
      <c r="C42" s="76"/>
      <c r="D42" s="210"/>
      <c r="E42" s="383"/>
      <c r="F42" s="383"/>
      <c r="G42" s="208"/>
      <c r="H42" s="76"/>
      <c r="I42" s="210"/>
      <c r="J42" s="186" t="s">
        <v>294</v>
      </c>
      <c r="K42" s="1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92"/>
    </row>
    <row r="43" spans="1:37" s="12" customFormat="1" ht="15.75">
      <c r="A43" s="92"/>
      <c r="B43" s="2"/>
      <c r="C43" s="2"/>
      <c r="D43" s="2"/>
      <c r="E43" s="92"/>
      <c r="F43" s="92"/>
      <c r="G43" s="9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92"/>
    </row>
    <row r="44" spans="1:37" s="12" customFormat="1" ht="15.75">
      <c r="A44" s="2"/>
      <c r="B44" s="2"/>
      <c r="C44" s="2"/>
      <c r="D44" s="2"/>
      <c r="E44" s="92"/>
      <c r="F44" s="92"/>
      <c r="G44" s="9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92"/>
    </row>
    <row r="45" spans="1:37" s="12" customFormat="1" ht="15.75">
      <c r="A45" s="2"/>
      <c r="B45" s="2"/>
      <c r="C45" s="2"/>
      <c r="D45" s="2"/>
      <c r="E45" s="92"/>
      <c r="F45" s="92"/>
      <c r="G45" s="9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92"/>
    </row>
    <row r="46" spans="1:37" s="12" customFormat="1" ht="15.75">
      <c r="A46" s="2"/>
      <c r="B46" s="2"/>
      <c r="C46" s="2"/>
      <c r="D46" s="2"/>
      <c r="E46" s="92"/>
      <c r="F46" s="92"/>
      <c r="G46" s="9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92"/>
    </row>
    <row r="47" spans="1:37" s="12" customFormat="1" ht="15.75">
      <c r="A47" s="2"/>
      <c r="B47" s="2"/>
      <c r="C47" s="2"/>
      <c r="D47" s="2"/>
      <c r="E47" s="92"/>
      <c r="F47" s="92"/>
      <c r="G47" s="9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92"/>
    </row>
    <row r="48" spans="1:37" s="12" customFormat="1" ht="15.75">
      <c r="A48" s="2"/>
      <c r="B48" s="2"/>
      <c r="C48" s="2"/>
      <c r="D48" s="2"/>
      <c r="E48" s="92"/>
      <c r="F48" s="92"/>
      <c r="G48" s="9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92"/>
    </row>
    <row r="49" spans="1:37" s="12" customFormat="1" ht="15.75">
      <c r="A49" s="2"/>
      <c r="B49" s="2"/>
      <c r="C49" s="2"/>
      <c r="D49" s="2"/>
      <c r="E49" s="92"/>
      <c r="F49" s="92"/>
      <c r="G49" s="9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92"/>
    </row>
    <row r="50" spans="1:37" s="12" customFormat="1" ht="15.75">
      <c r="A50" s="2"/>
      <c r="B50" s="2"/>
      <c r="C50" s="2"/>
      <c r="D50" s="2"/>
      <c r="E50" s="92"/>
      <c r="F50" s="92"/>
      <c r="G50" s="9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92"/>
    </row>
    <row r="51" spans="1:37" s="12" customFormat="1" ht="15.75">
      <c r="A51" s="2"/>
      <c r="B51" s="2"/>
      <c r="C51" s="2"/>
      <c r="D51" s="2"/>
      <c r="E51" s="92"/>
      <c r="F51" s="92"/>
      <c r="G51" s="9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92"/>
    </row>
    <row r="52" spans="1:37" s="12" customFormat="1" ht="15.75">
      <c r="A52" s="2"/>
      <c r="B52" s="2"/>
      <c r="C52" s="2"/>
      <c r="D52" s="2"/>
      <c r="E52" s="92"/>
      <c r="F52" s="92"/>
      <c r="G52" s="9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92"/>
    </row>
    <row r="53" spans="1:37" s="12" customFormat="1" ht="15.75">
      <c r="A53" s="2"/>
      <c r="B53" s="2"/>
      <c r="C53" s="2"/>
      <c r="D53" s="2"/>
      <c r="E53" s="92"/>
      <c r="F53" s="92"/>
      <c r="G53" s="9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92"/>
    </row>
    <row r="54" spans="1:37" s="12" customFormat="1" ht="15.75">
      <c r="A54" s="2"/>
      <c r="B54" s="2"/>
      <c r="C54" s="2"/>
      <c r="D54" s="2"/>
      <c r="E54" s="92"/>
      <c r="F54" s="92"/>
      <c r="G54" s="9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92"/>
    </row>
  </sheetData>
  <sheetProtection/>
  <mergeCells count="17">
    <mergeCell ref="E38:F38"/>
    <mergeCell ref="J38:L38"/>
    <mergeCell ref="E40:F40"/>
    <mergeCell ref="J40:L40"/>
    <mergeCell ref="E42:F42"/>
    <mergeCell ref="W15:AJ15"/>
    <mergeCell ref="W16:Z16"/>
    <mergeCell ref="AA16:AD16"/>
    <mergeCell ref="AE16:AI16"/>
    <mergeCell ref="AJ16:AJ17"/>
    <mergeCell ref="B35:U35"/>
    <mergeCell ref="A15:A16"/>
    <mergeCell ref="B15:B16"/>
    <mergeCell ref="C15:G16"/>
    <mergeCell ref="H15:L16"/>
    <mergeCell ref="M15:Q16"/>
    <mergeCell ref="R15:V16"/>
  </mergeCells>
  <printOptions/>
  <pageMargins left="0.31496062992125984" right="0.31496062992125984" top="0.1968503937007874" bottom="0.1968503937007874" header="0" footer="0"/>
  <pageSetup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K54"/>
  <sheetViews>
    <sheetView view="pageBreakPreview" zoomScale="75" zoomScaleNormal="70" zoomScaleSheetLayoutView="75" zoomScalePageLayoutView="0" workbookViewId="0" topLeftCell="A32">
      <selection activeCell="A18" sqref="A18:AJ33"/>
    </sheetView>
  </sheetViews>
  <sheetFormatPr defaultColWidth="9.00390625" defaultRowHeight="15.75" outlineLevelCol="1"/>
  <cols>
    <col min="1" max="1" width="9.00390625" style="1" customWidth="1"/>
    <col min="2" max="2" width="36.75390625" style="1" customWidth="1"/>
    <col min="3" max="3" width="8.625" style="1" customWidth="1"/>
    <col min="4" max="4" width="7.125" style="1" customWidth="1"/>
    <col min="5" max="5" width="7.625" style="12" customWidth="1"/>
    <col min="6" max="6" width="10.00390625" style="12" customWidth="1"/>
    <col min="7" max="7" width="7.50390625" style="12" customWidth="1"/>
    <col min="8" max="8" width="8.25390625" style="1" customWidth="1"/>
    <col min="9" max="9" width="6.50390625" style="1" customWidth="1"/>
    <col min="10" max="10" width="6.375" style="1" customWidth="1"/>
    <col min="11" max="11" width="9.50390625" style="1" customWidth="1"/>
    <col min="12" max="12" width="7.75390625" style="1" customWidth="1"/>
    <col min="13" max="13" width="9.00390625" style="1" customWidth="1"/>
    <col min="14" max="14" width="6.50390625" style="1" customWidth="1"/>
    <col min="15" max="15" width="8.00390625" style="1" customWidth="1"/>
    <col min="16" max="16" width="10.00390625" style="1" customWidth="1"/>
    <col min="17" max="17" width="8.50390625" style="1" customWidth="1"/>
    <col min="18" max="18" width="10.50390625" style="1" customWidth="1"/>
    <col min="19" max="19" width="9.503906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8.00390625" style="1" hidden="1" customWidth="1" outlineLevel="1"/>
    <col min="24" max="24" width="8.50390625" style="1" hidden="1" customWidth="1" outlineLevel="1"/>
    <col min="25" max="25" width="7.75390625" style="1" hidden="1" customWidth="1" outlineLevel="1"/>
    <col min="26" max="26" width="8.75390625" style="1" hidden="1" customWidth="1" outlineLevel="1"/>
    <col min="27" max="27" width="7.75390625" style="1" customWidth="1" collapsed="1"/>
    <col min="28" max="28" width="9.125" style="1" customWidth="1"/>
    <col min="29" max="29" width="9.875" style="1" customWidth="1"/>
    <col min="30" max="30" width="7.75390625" style="1" customWidth="1"/>
    <col min="31" max="31" width="8.75390625" style="1" customWidth="1"/>
    <col min="32" max="32" width="9.00390625" style="1" customWidth="1"/>
    <col min="33" max="33" width="5.875" style="1" customWidth="1"/>
    <col min="34" max="34" width="7.125" style="1" customWidth="1"/>
    <col min="35" max="35" width="8.75390625" style="1" customWidth="1"/>
    <col min="36" max="36" width="8.375" style="1" customWidth="1"/>
    <col min="37" max="37" width="50.375" style="12" customWidth="1"/>
    <col min="38" max="38" width="9.00390625" style="12" customWidth="1"/>
    <col min="39" max="16384" width="9.00390625" style="1" customWidth="1"/>
  </cols>
  <sheetData>
    <row r="1" ht="15.75">
      <c r="AJ1" s="3" t="s">
        <v>214</v>
      </c>
    </row>
    <row r="2" ht="15.75">
      <c r="AJ2" s="90" t="s">
        <v>115</v>
      </c>
    </row>
    <row r="3" ht="15.75">
      <c r="AJ3" s="90" t="s">
        <v>207</v>
      </c>
    </row>
    <row r="4" ht="9" customHeight="1">
      <c r="AI4" s="3"/>
    </row>
    <row r="5" ht="15.75" hidden="1"/>
    <row r="6" spans="2:36" ht="33" customHeight="1">
      <c r="B6" s="84"/>
      <c r="C6" s="84"/>
      <c r="D6" s="84"/>
      <c r="E6" s="84"/>
      <c r="F6" s="84"/>
      <c r="G6" s="84"/>
      <c r="H6" s="84"/>
      <c r="I6" s="84"/>
      <c r="J6" s="84"/>
      <c r="K6" s="77" t="s">
        <v>277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15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3" t="s">
        <v>116</v>
      </c>
    </row>
    <row r="8" spans="11:36" ht="20.25">
      <c r="K8" s="75" t="s">
        <v>259</v>
      </c>
      <c r="AJ8" s="3" t="s">
        <v>226</v>
      </c>
    </row>
    <row r="9" ht="15.75">
      <c r="AJ9" s="3" t="s">
        <v>223</v>
      </c>
    </row>
    <row r="10" spans="10:36" ht="18.75">
      <c r="J10" s="77" t="s">
        <v>317</v>
      </c>
      <c r="AJ10" s="3"/>
    </row>
    <row r="11" ht="18.75">
      <c r="AJ11" s="213" t="s">
        <v>232</v>
      </c>
    </row>
    <row r="12" spans="34:36" ht="21" customHeight="1">
      <c r="AH12" s="121"/>
      <c r="AI12" s="121"/>
      <c r="AJ12" s="122" t="str">
        <f>'приложение 7.1 - А3'!W11</f>
        <v>«01 » марта 2017 года</v>
      </c>
    </row>
    <row r="13" ht="15.75">
      <c r="AJ13" s="3" t="s">
        <v>119</v>
      </c>
    </row>
    <row r="15" spans="1:36" ht="22.5" customHeight="1">
      <c r="A15" s="388" t="s">
        <v>12</v>
      </c>
      <c r="B15" s="388" t="s">
        <v>189</v>
      </c>
      <c r="C15" s="388" t="s">
        <v>282</v>
      </c>
      <c r="D15" s="388"/>
      <c r="E15" s="388"/>
      <c r="F15" s="388"/>
      <c r="G15" s="388"/>
      <c r="H15" s="389" t="s">
        <v>283</v>
      </c>
      <c r="I15" s="389"/>
      <c r="J15" s="389"/>
      <c r="K15" s="389"/>
      <c r="L15" s="389"/>
      <c r="M15" s="388" t="s">
        <v>210</v>
      </c>
      <c r="N15" s="388"/>
      <c r="O15" s="388"/>
      <c r="P15" s="388"/>
      <c r="Q15" s="388"/>
      <c r="R15" s="388" t="s">
        <v>211</v>
      </c>
      <c r="S15" s="388"/>
      <c r="T15" s="388"/>
      <c r="U15" s="388"/>
      <c r="V15" s="388"/>
      <c r="W15" s="392" t="s">
        <v>190</v>
      </c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</row>
    <row r="16" spans="1:36" ht="27.75" customHeight="1">
      <c r="A16" s="388"/>
      <c r="B16" s="388"/>
      <c r="C16" s="388"/>
      <c r="D16" s="388"/>
      <c r="E16" s="388"/>
      <c r="F16" s="388"/>
      <c r="G16" s="388"/>
      <c r="H16" s="389"/>
      <c r="I16" s="389"/>
      <c r="J16" s="389"/>
      <c r="K16" s="389"/>
      <c r="L16" s="389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 t="s">
        <v>218</v>
      </c>
      <c r="X16" s="388"/>
      <c r="Y16" s="388"/>
      <c r="Z16" s="388"/>
      <c r="AA16" s="387" t="s">
        <v>191</v>
      </c>
      <c r="AB16" s="387"/>
      <c r="AC16" s="387"/>
      <c r="AD16" s="387"/>
      <c r="AE16" s="387" t="s">
        <v>192</v>
      </c>
      <c r="AF16" s="387"/>
      <c r="AG16" s="387"/>
      <c r="AH16" s="387"/>
      <c r="AI16" s="387"/>
      <c r="AJ16" s="391" t="s">
        <v>220</v>
      </c>
    </row>
    <row r="17" spans="1:36" ht="109.5" customHeight="1">
      <c r="A17" s="18"/>
      <c r="B17" s="18" t="s">
        <v>34</v>
      </c>
      <c r="C17" s="5" t="s">
        <v>201</v>
      </c>
      <c r="D17" s="5" t="s">
        <v>202</v>
      </c>
      <c r="E17" s="5" t="s">
        <v>203</v>
      </c>
      <c r="F17" s="5" t="s">
        <v>204</v>
      </c>
      <c r="G17" s="5" t="s">
        <v>205</v>
      </c>
      <c r="H17" s="345" t="s">
        <v>201</v>
      </c>
      <c r="I17" s="345" t="s">
        <v>202</v>
      </c>
      <c r="J17" s="345" t="s">
        <v>203</v>
      </c>
      <c r="K17" s="345" t="s">
        <v>204</v>
      </c>
      <c r="L17" s="345" t="s">
        <v>205</v>
      </c>
      <c r="M17" s="5" t="s">
        <v>201</v>
      </c>
      <c r="N17" s="5" t="s">
        <v>202</v>
      </c>
      <c r="O17" s="5" t="s">
        <v>203</v>
      </c>
      <c r="P17" s="5" t="s">
        <v>204</v>
      </c>
      <c r="Q17" s="5" t="s">
        <v>205</v>
      </c>
      <c r="R17" s="5" t="s">
        <v>201</v>
      </c>
      <c r="S17" s="5" t="s">
        <v>202</v>
      </c>
      <c r="T17" s="5" t="s">
        <v>203</v>
      </c>
      <c r="U17" s="5" t="s">
        <v>204</v>
      </c>
      <c r="V17" s="5" t="s">
        <v>205</v>
      </c>
      <c r="W17" s="72" t="s">
        <v>193</v>
      </c>
      <c r="X17" s="118" t="s">
        <v>221</v>
      </c>
      <c r="Y17" s="5" t="s">
        <v>219</v>
      </c>
      <c r="Z17" s="5" t="s">
        <v>222</v>
      </c>
      <c r="AA17" s="73" t="s">
        <v>193</v>
      </c>
      <c r="AB17" s="119" t="s">
        <v>194</v>
      </c>
      <c r="AC17" s="119" t="s">
        <v>195</v>
      </c>
      <c r="AD17" s="119" t="s">
        <v>196</v>
      </c>
      <c r="AE17" s="73" t="s">
        <v>197</v>
      </c>
      <c r="AF17" s="119" t="s">
        <v>194</v>
      </c>
      <c r="AG17" s="74" t="s">
        <v>198</v>
      </c>
      <c r="AH17" s="74" t="s">
        <v>199</v>
      </c>
      <c r="AI17" s="119" t="s">
        <v>200</v>
      </c>
      <c r="AJ17" s="391"/>
    </row>
    <row r="18" spans="1:36" s="101" customFormat="1" ht="30" customHeight="1">
      <c r="A18" s="158"/>
      <c r="B18" s="159" t="s">
        <v>34</v>
      </c>
      <c r="C18" s="104">
        <f>'приложение 7.2-1 кв. 2016'!C18+'приложение 7.2, 2 кв.2016'!C18+'приложение 7.2, 3 кв.2016 '!C18+'приложение 7.2,4кв.2016'!C18</f>
        <v>12.93412</v>
      </c>
      <c r="D18" s="104">
        <f>'приложение 7.2-1 кв. 2016'!D18+'приложение 7.2, 2 кв.2016'!D18+'приложение 7.2, 3 кв.2016 '!D18+'приложение 7.2,4кв.2016'!D18</f>
        <v>0</v>
      </c>
      <c r="E18" s="104">
        <f>'приложение 7.2-1 кв. 2016'!E18+'приложение 7.2, 2 кв.2016'!E18+'приложение 7.2, 3 кв.2016 '!E18+'приложение 7.2,4кв.2016'!E18</f>
        <v>0.36822956960000003</v>
      </c>
      <c r="F18" s="104">
        <f>'приложение 7.2-1 кв. 2016'!F18+'приложение 7.2, 2 кв.2016'!F18+'приложение 7.2, 3 кв.2016 '!F18+'приложение 7.2,4кв.2016'!F18</f>
        <v>9.699400749999999</v>
      </c>
      <c r="G18" s="104">
        <f>'приложение 7.2-1 кв. 2016'!G18+'приложение 7.2, 2 кв.2016'!G18+'приложение 7.2, 3 кв.2016 '!G18+'приложение 7.2,4кв.2016'!G18</f>
        <v>2.1464896804</v>
      </c>
      <c r="H18" s="346">
        <f>'приложение 7.2-1 кв. 2016'!H18+'приложение 7.2, 2 кв.2016'!H18+'приложение 7.2, 3 кв.2016 '!H18+'приложение 7.2,4кв.2016'!H18</f>
        <v>4.990119</v>
      </c>
      <c r="I18" s="346">
        <f>'приложение 7.2-1 кв. 2016'!I18+'приложение 7.2, 2 кв.2016'!I18+'приложение 7.2, 3 кв.2016 '!I18+'приложение 7.2,4кв.2016'!I18</f>
        <v>0.009</v>
      </c>
      <c r="J18" s="346">
        <f>'приложение 7.2-1 кв. 2016'!J18+'приложение 7.2, 2 кв.2016'!J18+'приложение 7.2, 3 кв.2016 '!J18+'приложение 7.2,4кв.2016'!J18</f>
        <v>0.9483810000000001</v>
      </c>
      <c r="K18" s="346">
        <f>'приложение 7.2-1 кв. 2016'!K18+'приложение 7.2, 2 кв.2016'!K18+'приложение 7.2, 3 кв.2016 '!K18+'приложение 7.2,4кв.2016'!K18</f>
        <v>3.6838759999999997</v>
      </c>
      <c r="L18" s="346">
        <f>'приложение 7.2-1 кв. 2016'!L18+'приложение 7.2, 2 кв.2016'!L18+'приложение 7.2, 3 кв.2016 '!L18+'приложение 7.2,4кв.2016'!L18</f>
        <v>0.357862</v>
      </c>
      <c r="M18" s="104">
        <f>'приложение 7.2-1 кв. 2016'!M18+'приложение 7.2, 2 кв.2016'!M18+'приложение 7.2, 3 кв.2016 '!M18+'приложение 7.2,4кв.2016'!M18</f>
        <v>-4.504001</v>
      </c>
      <c r="N18" s="104">
        <f>'приложение 7.2-1 кв. 2016'!N18+'приложение 7.2, 2 кв.2016'!N18+'приложение 7.2, 3 кв.2016 '!N18+'приложение 7.2,4кв.2016'!N18</f>
        <v>0.009</v>
      </c>
      <c r="O18" s="104">
        <f>'приложение 7.2-1 кв. 2016'!O18+'приложение 7.2, 2 кв.2016'!O18+'приложение 7.2, 3 кв.2016 '!O18+'приложение 7.2,4кв.2016'!O18</f>
        <v>0.2012500504</v>
      </c>
      <c r="P18" s="104">
        <f>'приложение 7.2-1 кв. 2016'!P18+'приложение 7.2, 2 кв.2016'!P18+'приложение 7.2, 3 кв.2016 '!P18+'приложение 7.2,4кв.2016'!P18</f>
        <v>-2.5755247499999996</v>
      </c>
      <c r="Q18" s="104">
        <f>'приложение 7.2-1 кв. 2016'!Q18+'приложение 7.2, 2 кв.2016'!Q18+'приложение 7.2, 3 кв.2016 '!Q18+'приложение 7.2,4кв.2016'!Q18</f>
        <v>-1.7886276803999999</v>
      </c>
      <c r="R18" s="104">
        <f>'приложение 7.2-1 кв. 2016'!R18+'приложение 7.2, 2 кв.2016'!R18+'приложение 7.2, 3 кв.2016 '!R18+'приложение 7.2,4кв.2016'!R18</f>
        <v>4.990119</v>
      </c>
      <c r="S18" s="104">
        <f>'приложение 7.2-1 кв. 2016'!S18+'приложение 7.2, 2 кв.2016'!S18+'приложение 7.2, 3 кв.2016 '!S18+'приложение 7.2,4кв.2016'!S18</f>
        <v>0.009</v>
      </c>
      <c r="T18" s="104">
        <f>'приложение 7.2-1 кв. 2016'!T18+'приложение 7.2, 2 кв.2016'!T18+'приложение 7.2, 3 кв.2016 '!T18+'приложение 7.2,4кв.2016'!T18</f>
        <v>0.9483810000000001</v>
      </c>
      <c r="U18" s="104">
        <f>'приложение 7.2-1 кв. 2016'!U18+'приложение 7.2, 2 кв.2016'!U18+'приложение 7.2, 3 кв.2016 '!U18+'приложение 7.2,4кв.2016'!U18</f>
        <v>3.6838759999999997</v>
      </c>
      <c r="V18" s="104">
        <f>'приложение 7.2-1 кв. 2016'!V18+'приложение 7.2, 2 кв.2016'!V18+'приложение 7.2, 3 кв.2016 '!V18+'приложение 7.2,4кв.2016'!V18</f>
        <v>0.357862</v>
      </c>
      <c r="W18" s="355"/>
      <c r="X18" s="355"/>
      <c r="Y18" s="355"/>
      <c r="Z18" s="355"/>
      <c r="AA18" s="355"/>
      <c r="AB18" s="355"/>
      <c r="AC18" s="355"/>
      <c r="AD18" s="108"/>
      <c r="AE18" s="355"/>
      <c r="AF18" s="355"/>
      <c r="AG18" s="355"/>
      <c r="AH18" s="355"/>
      <c r="AI18" s="104">
        <f>'приложение 7.2-1 кв. 2016'!AI18+'приложение 7.2, 2 кв.2016'!AI18+'приложение 7.2, 3 кв.2016 '!AI18+'приложение 7.2,4кв.2016'!AI18</f>
        <v>9.312000000000001</v>
      </c>
      <c r="AJ18" s="355"/>
    </row>
    <row r="19" spans="1:36" s="101" customFormat="1" ht="33.75" customHeight="1">
      <c r="A19" s="158">
        <v>1</v>
      </c>
      <c r="B19" s="159" t="s">
        <v>68</v>
      </c>
      <c r="C19" s="104">
        <f>'приложение 7.2-1 кв. 2016'!C19+'приложение 7.2, 2 кв.2016'!C19+'приложение 7.2, 3 кв.2016 '!C19+'приложение 7.2,4кв.2016'!C19</f>
        <v>9.6432</v>
      </c>
      <c r="D19" s="104">
        <f>'приложение 7.2-1 кв. 2016'!D19+'приложение 7.2, 2 кв.2016'!D19+'приложение 7.2, 3 кв.2016 '!D19+'приложение 7.2,4кв.2016'!D19</f>
        <v>0</v>
      </c>
      <c r="E19" s="104">
        <f>'приложение 7.2-1 кв. 2016'!E19+'приложение 7.2, 2 кв.2016'!E19+'приложение 7.2, 3 кв.2016 '!E19+'приложение 7.2,4кв.2016'!E19</f>
        <v>0.1449215696</v>
      </c>
      <c r="F19" s="104">
        <f>'приложение 7.2-1 кв. 2016'!F19+'приложение 7.2, 2 кв.2016'!F19+'приложение 7.2, 3 кв.2016 '!F19+'приложение 7.2,4кв.2016'!F19</f>
        <v>7.74364775</v>
      </c>
      <c r="G19" s="104">
        <f>'приложение 7.2-1 кв. 2016'!G19+'приложение 7.2, 2 кв.2016'!G19+'приложение 7.2, 3 кв.2016 '!G19+'приложение 7.2,4кв.2016'!G19</f>
        <v>1.0346306804</v>
      </c>
      <c r="H19" s="346">
        <f>'приложение 7.2-1 кв. 2016'!H19+'приложение 7.2, 2 кв.2016'!H19+'приложение 7.2, 3 кв.2016 '!H19+'приложение 7.2,4кв.2016'!H19</f>
        <v>3.1128790000000004</v>
      </c>
      <c r="I19" s="346">
        <f>'приложение 7.2-1 кв. 2016'!I19+'приложение 7.2, 2 кв.2016'!I19+'приложение 7.2, 3 кв.2016 '!I19+'приложение 7.2,4кв.2016'!I19</f>
        <v>0</v>
      </c>
      <c r="J19" s="346">
        <f>'приложение 7.2-1 кв. 2016'!J19+'приложение 7.2, 2 кв.2016'!J19+'приложение 7.2, 3 кв.2016 '!J19+'приложение 7.2,4кв.2016'!J19</f>
        <v>0.507241</v>
      </c>
      <c r="K19" s="346">
        <f>'приложение 7.2-1 кв. 2016'!K19+'приложение 7.2, 2 кв.2016'!K19+'приложение 7.2, 3 кв.2016 '!K19+'приложение 7.2,4кв.2016'!K19</f>
        <v>2.441536</v>
      </c>
      <c r="L19" s="346">
        <f>'приложение 7.2-1 кв. 2016'!L19+'приложение 7.2, 2 кв.2016'!L19+'приложение 7.2, 3 кв.2016 '!L19+'приложение 7.2,4кв.2016'!L19</f>
        <v>0.164102</v>
      </c>
      <c r="M19" s="104">
        <f>'приложение 7.2-1 кв. 2016'!M19+'приложение 7.2, 2 кв.2016'!M19+'приложение 7.2, 3 кв.2016 '!M19+'приложение 7.2,4кв.2016'!M19</f>
        <v>-3.090321</v>
      </c>
      <c r="N19" s="104">
        <f>'приложение 7.2-1 кв. 2016'!N19+'приложение 7.2, 2 кв.2016'!N19+'приложение 7.2, 3 кв.2016 '!N19+'приложение 7.2,4кв.2016'!N19</f>
        <v>0</v>
      </c>
      <c r="O19" s="104">
        <f>'приложение 7.2-1 кв. 2016'!O19+'приложение 7.2, 2 кв.2016'!O19+'приложение 7.2, 3 кв.2016 '!O19+'приложение 7.2,4кв.2016'!O19</f>
        <v>-0.004340949600000001</v>
      </c>
      <c r="P19" s="104">
        <f>'приложение 7.2-1 кв. 2016'!P19+'приложение 7.2, 2 кв.2016'!P19+'приложение 7.2, 3 кв.2016 '!P19+'приложение 7.2,4кв.2016'!P19</f>
        <v>-1.86211175</v>
      </c>
      <c r="Q19" s="104">
        <f>'приложение 7.2-1 кв. 2016'!Q19+'приложение 7.2, 2 кв.2016'!Q19+'приложение 7.2, 3 кв.2016 '!Q19+'приложение 7.2,4кв.2016'!Q19</f>
        <v>-0.8705286804</v>
      </c>
      <c r="R19" s="104">
        <f>'приложение 7.2-1 кв. 2016'!R19+'приложение 7.2, 2 кв.2016'!R19+'приложение 7.2, 3 кв.2016 '!R19+'приложение 7.2,4кв.2016'!R19</f>
        <v>3.1128790000000004</v>
      </c>
      <c r="S19" s="104">
        <f>'приложение 7.2-1 кв. 2016'!S19+'приложение 7.2, 2 кв.2016'!S19+'приложение 7.2, 3 кв.2016 '!S19+'приложение 7.2,4кв.2016'!S19</f>
        <v>0</v>
      </c>
      <c r="T19" s="104">
        <f>'приложение 7.2-1 кв. 2016'!T19+'приложение 7.2, 2 кв.2016'!T19+'приложение 7.2, 3 кв.2016 '!T19+'приложение 7.2,4кв.2016'!T19</f>
        <v>0.507241</v>
      </c>
      <c r="U19" s="104">
        <f>'приложение 7.2-1 кв. 2016'!U19+'приложение 7.2, 2 кв.2016'!U19+'приложение 7.2, 3 кв.2016 '!U19+'приложение 7.2,4кв.2016'!U19</f>
        <v>2.441536</v>
      </c>
      <c r="V19" s="104">
        <f>'приложение 7.2-1 кв. 2016'!V19+'приложение 7.2, 2 кв.2016'!V19+'приложение 7.2, 3 кв.2016 '!V19+'приложение 7.2,4кв.2016'!V19</f>
        <v>0.164102</v>
      </c>
      <c r="W19" s="355"/>
      <c r="X19" s="355"/>
      <c r="Y19" s="355"/>
      <c r="Z19" s="355"/>
      <c r="AA19" s="355"/>
      <c r="AB19" s="355"/>
      <c r="AC19" s="355"/>
      <c r="AD19" s="109"/>
      <c r="AE19" s="355"/>
      <c r="AF19" s="355"/>
      <c r="AG19" s="355"/>
      <c r="AH19" s="355"/>
      <c r="AI19" s="104">
        <f>'приложение 7.2-1 кв. 2016'!AI19+'приложение 7.2, 2 кв.2016'!AI19+'приложение 7.2, 3 кв.2016 '!AI19+'приложение 7.2,4кв.2016'!AI19</f>
        <v>6.832000000000001</v>
      </c>
      <c r="AJ19" s="355"/>
    </row>
    <row r="20" spans="1:36" s="101" customFormat="1" ht="36.75" customHeight="1">
      <c r="A20" s="160" t="s">
        <v>1</v>
      </c>
      <c r="B20" s="158" t="s">
        <v>66</v>
      </c>
      <c r="C20" s="104">
        <f>'приложение 7.2-1 кв. 2016'!C20+'приложение 7.2, 2 кв.2016'!C20+'приложение 7.2, 3 кв.2016 '!C20+'приложение 7.2,4кв.2016'!C20</f>
        <v>5.5366</v>
      </c>
      <c r="D20" s="104">
        <f>'приложение 7.2-1 кв. 2016'!D20+'приложение 7.2, 2 кв.2016'!D20+'приложение 7.2, 3 кв.2016 '!D20+'приложение 7.2,4кв.2016'!D20</f>
        <v>0</v>
      </c>
      <c r="E20" s="104">
        <f>'приложение 7.2-1 кв. 2016'!E20+'приложение 7.2, 2 кв.2016'!E20+'приложение 7.2, 3 кв.2016 '!E20+'приложение 7.2,4кв.2016'!E20</f>
        <v>0.1449215696</v>
      </c>
      <c r="F20" s="104">
        <f>'приложение 7.2-1 кв. 2016'!F20+'приложение 7.2, 2 кв.2016'!F20+'приложение 7.2, 3 кв.2016 '!F20+'приложение 7.2,4кв.2016'!F20</f>
        <v>4.54364775</v>
      </c>
      <c r="G20" s="104">
        <f>'приложение 7.2-1 кв. 2016'!G20+'приложение 7.2, 2 кв.2016'!G20+'приложение 7.2, 3 кв.2016 '!G20+'приложение 7.2,4кв.2016'!G20</f>
        <v>0.12803068040000004</v>
      </c>
      <c r="H20" s="346">
        <f>'приложение 7.2-1 кв. 2016'!H20+'приложение 7.2, 2 кв.2016'!H20+'приложение 7.2, 3 кв.2016 '!H20+'приложение 7.2,4кв.2016'!H20</f>
        <v>2.136879</v>
      </c>
      <c r="I20" s="346">
        <f>'приложение 7.2-1 кв. 2016'!I20+'приложение 7.2, 2 кв.2016'!I20+'приложение 7.2, 3 кв.2016 '!I20+'приложение 7.2,4кв.2016'!I20</f>
        <v>0</v>
      </c>
      <c r="J20" s="346">
        <f>'приложение 7.2-1 кв. 2016'!J20+'приложение 7.2, 2 кв.2016'!J20+'приложение 7.2, 3 кв.2016 '!J20+'приложение 7.2,4кв.2016'!J20</f>
        <v>0.507241</v>
      </c>
      <c r="K20" s="346">
        <f>'приложение 7.2-1 кв. 2016'!K20+'приложение 7.2, 2 кв.2016'!K20+'приложение 7.2, 3 кв.2016 '!K20+'приложение 7.2,4кв.2016'!K20</f>
        <v>1.4655359999999997</v>
      </c>
      <c r="L20" s="346">
        <f>'приложение 7.2-1 кв. 2016'!L20+'приложение 7.2, 2 кв.2016'!L20+'приложение 7.2, 3 кв.2016 '!L20+'приложение 7.2,4кв.2016'!L20</f>
        <v>0.164102</v>
      </c>
      <c r="M20" s="104">
        <f>'приложение 7.2-1 кв. 2016'!M20+'приложение 7.2, 2 кв.2016'!M20+'приложение 7.2, 3 кв.2016 '!M20+'приложение 7.2,4кв.2016'!M20</f>
        <v>-0.504721</v>
      </c>
      <c r="N20" s="104">
        <f>'приложение 7.2-1 кв. 2016'!N20+'приложение 7.2, 2 кв.2016'!N20+'приложение 7.2, 3 кв.2016 '!N20+'приложение 7.2,4кв.2016'!N20</f>
        <v>0</v>
      </c>
      <c r="O20" s="104">
        <f>'приложение 7.2-1 кв. 2016'!O20+'приложение 7.2, 2 кв.2016'!O20+'приложение 7.2, 3 кв.2016 '!O20+'приложение 7.2,4кв.2016'!O20</f>
        <v>-0.004340949600000001</v>
      </c>
      <c r="P20" s="104">
        <f>'приложение 7.2-1 кв. 2016'!P20+'приложение 7.2, 2 кв.2016'!P20+'приложение 7.2, 3 кв.2016 '!P20+'приложение 7.2,4кв.2016'!P20</f>
        <v>-0.18311175000000002</v>
      </c>
      <c r="Q20" s="104">
        <f>'приложение 7.2-1 кв. 2016'!Q20+'приложение 7.2, 2 кв.2016'!Q20+'приложение 7.2, 3 кв.2016 '!Q20+'приложение 7.2,4кв.2016'!Q20</f>
        <v>0.03607131959999996</v>
      </c>
      <c r="R20" s="104">
        <f>'приложение 7.2-1 кв. 2016'!R20+'приложение 7.2, 2 кв.2016'!R20+'приложение 7.2, 3 кв.2016 '!R20+'приложение 7.2,4кв.2016'!R20</f>
        <v>2.136879</v>
      </c>
      <c r="S20" s="104">
        <f>'приложение 7.2-1 кв. 2016'!S20+'приложение 7.2, 2 кв.2016'!S20+'приложение 7.2, 3 кв.2016 '!S20+'приложение 7.2,4кв.2016'!S20</f>
        <v>0</v>
      </c>
      <c r="T20" s="104">
        <f>'приложение 7.2-1 кв. 2016'!T20+'приложение 7.2, 2 кв.2016'!T20+'приложение 7.2, 3 кв.2016 '!T20+'приложение 7.2,4кв.2016'!T20</f>
        <v>0.507241</v>
      </c>
      <c r="U20" s="104">
        <f>'приложение 7.2-1 кв. 2016'!U20+'приложение 7.2, 2 кв.2016'!U20+'приложение 7.2, 3 кв.2016 '!U20+'приложение 7.2,4кв.2016'!U20</f>
        <v>1.4655359999999997</v>
      </c>
      <c r="V20" s="104">
        <f>'приложение 7.2-1 кв. 2016'!V20+'приложение 7.2, 2 кв.2016'!V20+'приложение 7.2, 3 кв.2016 '!V20+'приложение 7.2,4кв.2016'!V20</f>
        <v>0.164102</v>
      </c>
      <c r="W20" s="98"/>
      <c r="X20" s="98"/>
      <c r="Y20" s="98"/>
      <c r="Z20" s="98"/>
      <c r="AA20" s="98"/>
      <c r="AB20" s="98"/>
      <c r="AC20" s="98"/>
      <c r="AD20" s="110"/>
      <c r="AE20" s="98"/>
      <c r="AF20" s="98"/>
      <c r="AG20" s="98"/>
      <c r="AH20" s="98"/>
      <c r="AI20" s="104">
        <f>'приложение 7.2-1 кв. 2016'!AI20+'приложение 7.2, 2 кв.2016'!AI20+'приложение 7.2, 3 кв.2016 '!AI20+'приложение 7.2,4кв.2016'!AI20</f>
        <v>4.46</v>
      </c>
      <c r="AJ20" s="98"/>
    </row>
    <row r="21" spans="1:37" s="101" customFormat="1" ht="47.25" customHeight="1">
      <c r="A21" s="126" t="s">
        <v>25</v>
      </c>
      <c r="B21" s="161" t="s">
        <v>224</v>
      </c>
      <c r="C21" s="104">
        <f>'приложение 7.2-1 кв. 2016'!C21+'приложение 7.2, 2 кв.2016'!C21+'приложение 7.2, 3 кв.2016 '!C21+'приложение 7.2,4кв.2016'!C21</f>
        <v>2.895</v>
      </c>
      <c r="D21" s="104">
        <f>'приложение 7.2-1 кв. 2016'!D21+'приложение 7.2, 2 кв.2016'!D21+'приложение 7.2, 3 кв.2016 '!D21+'приложение 7.2,4кв.2016'!D21</f>
        <v>0</v>
      </c>
      <c r="E21" s="104">
        <f>'приложение 7.2-1 кв. 2016'!E21+'приложение 7.2, 2 кв.2016'!E21+'приложение 7.2, 3 кв.2016 '!E21+'приложение 7.2,4кв.2016'!E21</f>
        <v>0</v>
      </c>
      <c r="F21" s="104">
        <f>'приложение 7.2-1 кв. 2016'!F21+'приложение 7.2, 2 кв.2016'!F21+'приложение 7.2, 3 кв.2016 '!F21+'приложение 7.2,4кв.2016'!F21</f>
        <v>2.895</v>
      </c>
      <c r="G21" s="104">
        <f>'приложение 7.2-1 кв. 2016'!G21+'приложение 7.2, 2 кв.2016'!G21+'приложение 7.2, 3 кв.2016 '!G21+'приложение 7.2,4кв.2016'!G21</f>
        <v>0</v>
      </c>
      <c r="H21" s="346">
        <f>'приложение 7.2-1 кв. 2016'!H21+'приложение 7.2, 2 кв.2016'!H21+'приложение 7.2, 3 кв.2016 '!H21+'приложение 7.2,4кв.2016'!H21</f>
        <v>0</v>
      </c>
      <c r="I21" s="346">
        <f>'приложение 7.2-1 кв. 2016'!I21+'приложение 7.2, 2 кв.2016'!I21+'приложение 7.2, 3 кв.2016 '!I21+'приложение 7.2,4кв.2016'!I21</f>
        <v>0</v>
      </c>
      <c r="J21" s="346">
        <f>'приложение 7.2-1 кв. 2016'!J21+'приложение 7.2, 2 кв.2016'!J21+'приложение 7.2, 3 кв.2016 '!J21+'приложение 7.2,4кв.2016'!J21</f>
        <v>0</v>
      </c>
      <c r="K21" s="346">
        <f>'приложение 7.2-1 кв. 2016'!K21+'приложение 7.2, 2 кв.2016'!K21+'приложение 7.2, 3 кв.2016 '!K21+'приложение 7.2,4кв.2016'!K21</f>
        <v>0</v>
      </c>
      <c r="L21" s="346">
        <f>'приложение 7.2-1 кв. 2016'!L21+'приложение 7.2, 2 кв.2016'!L21+'приложение 7.2, 3 кв.2016 '!L21+'приложение 7.2,4кв.2016'!L21</f>
        <v>0</v>
      </c>
      <c r="M21" s="104">
        <f>'приложение 7.2-1 кв. 2016'!M21+'приложение 7.2, 2 кв.2016'!M21+'приложение 7.2, 3 кв.2016 '!M21+'приложение 7.2,4кв.2016'!M21</f>
        <v>0</v>
      </c>
      <c r="N21" s="104">
        <f>'приложение 7.2-1 кв. 2016'!N21+'приложение 7.2, 2 кв.2016'!N21+'приложение 7.2, 3 кв.2016 '!N21+'приложение 7.2,4кв.2016'!N21</f>
        <v>0</v>
      </c>
      <c r="O21" s="104">
        <f>'приложение 7.2-1 кв. 2016'!O21+'приложение 7.2, 2 кв.2016'!O21+'приложение 7.2, 3 кв.2016 '!O21+'приложение 7.2,4кв.2016'!O21</f>
        <v>0</v>
      </c>
      <c r="P21" s="104">
        <f>'приложение 7.2-1 кв. 2016'!P21+'приложение 7.2, 2 кв.2016'!P21+'приложение 7.2, 3 кв.2016 '!P21+'приложение 7.2,4кв.2016'!P21</f>
        <v>0</v>
      </c>
      <c r="Q21" s="104">
        <f>'приложение 7.2-1 кв. 2016'!Q21+'приложение 7.2, 2 кв.2016'!Q21+'приложение 7.2, 3 кв.2016 '!Q21+'приложение 7.2,4кв.2016'!Q21</f>
        <v>0</v>
      </c>
      <c r="R21" s="104">
        <f>'приложение 7.2-1 кв. 2016'!R21+'приложение 7.2, 2 кв.2016'!R21+'приложение 7.2, 3 кв.2016 '!R21+'приложение 7.2,4кв.2016'!R21</f>
        <v>0</v>
      </c>
      <c r="S21" s="104">
        <f>'приложение 7.2-1 кв. 2016'!S21+'приложение 7.2, 2 кв.2016'!S21+'приложение 7.2, 3 кв.2016 '!S21+'приложение 7.2,4кв.2016'!S21</f>
        <v>0</v>
      </c>
      <c r="T21" s="104">
        <f>'приложение 7.2-1 кв. 2016'!T21+'приложение 7.2, 2 кв.2016'!T21+'приложение 7.2, 3 кв.2016 '!T21+'приложение 7.2,4кв.2016'!T21</f>
        <v>0</v>
      </c>
      <c r="U21" s="104">
        <f>'приложение 7.2-1 кв. 2016'!U21+'приложение 7.2, 2 кв.2016'!U21+'приложение 7.2, 3 кв.2016 '!U21+'приложение 7.2,4кв.2016'!U21</f>
        <v>0</v>
      </c>
      <c r="V21" s="104">
        <f>'приложение 7.2-1 кв. 2016'!V21+'приложение 7.2, 2 кв.2016'!V21+'приложение 7.2, 3 кв.2016 '!V21+'приложение 7.2,4кв.2016'!V21</f>
        <v>0</v>
      </c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04">
        <f>'приложение 7.2-1 кв. 2016'!AI21+'приложение 7.2, 2 кв.2016'!AI21+'приложение 7.2, 3 кв.2016 '!AI21+'приложение 7.2,4кв.2016'!AI21</f>
        <v>0</v>
      </c>
      <c r="AJ21" s="112"/>
      <c r="AK21" s="161" t="s">
        <v>224</v>
      </c>
    </row>
    <row r="22" spans="1:37" s="117" customFormat="1" ht="44.25" customHeight="1">
      <c r="A22" s="163"/>
      <c r="B22" s="164" t="s">
        <v>240</v>
      </c>
      <c r="C22" s="104">
        <f>'приложение 7.2-1 кв. 2016'!C22+'приложение 7.2, 2 кв.2016'!C22+'приложение 7.2, 3 кв.2016 '!C22+'приложение 7.2,4кв.2016'!C22</f>
        <v>2.895</v>
      </c>
      <c r="D22" s="104">
        <f>'приложение 7.2-1 кв. 2016'!D22+'приложение 7.2, 2 кв.2016'!D22+'приложение 7.2, 3 кв.2016 '!D22+'приложение 7.2,4кв.2016'!D22</f>
        <v>0</v>
      </c>
      <c r="E22" s="104">
        <f>'приложение 7.2-1 кв. 2016'!E22+'приложение 7.2, 2 кв.2016'!E22+'приложение 7.2, 3 кв.2016 '!E22+'приложение 7.2,4кв.2016'!E22</f>
        <v>0</v>
      </c>
      <c r="F22" s="104">
        <f>'приложение 7.2-1 кв. 2016'!F22+'приложение 7.2, 2 кв.2016'!F22+'приложение 7.2, 3 кв.2016 '!F22+'приложение 7.2,4кв.2016'!F22</f>
        <v>2.895</v>
      </c>
      <c r="G22" s="104">
        <f>'приложение 7.2-1 кв. 2016'!G22+'приложение 7.2, 2 кв.2016'!G22+'приложение 7.2, 3 кв.2016 '!G22+'приложение 7.2,4кв.2016'!G22</f>
        <v>0</v>
      </c>
      <c r="H22" s="346">
        <f>'приложение 7.2-1 кв. 2016'!H22+'приложение 7.2, 2 кв.2016'!H22+'приложение 7.2, 3 кв.2016 '!H22+'приложение 7.2,4кв.2016'!H22</f>
        <v>0</v>
      </c>
      <c r="I22" s="346">
        <f>'приложение 7.2-1 кв. 2016'!I22+'приложение 7.2, 2 кв.2016'!I22+'приложение 7.2, 3 кв.2016 '!I22+'приложение 7.2,4кв.2016'!I22</f>
        <v>0</v>
      </c>
      <c r="J22" s="346">
        <f>'приложение 7.2-1 кв. 2016'!J22+'приложение 7.2, 2 кв.2016'!J22+'приложение 7.2, 3 кв.2016 '!J22+'приложение 7.2,4кв.2016'!J22</f>
        <v>0</v>
      </c>
      <c r="K22" s="346">
        <f>'приложение 7.2-1 кв. 2016'!K22+'приложение 7.2, 2 кв.2016'!K22+'приложение 7.2, 3 кв.2016 '!K22+'приложение 7.2,4кв.2016'!K22</f>
        <v>0</v>
      </c>
      <c r="L22" s="346">
        <f>'приложение 7.2-1 кв. 2016'!L22+'приложение 7.2, 2 кв.2016'!L22+'приложение 7.2, 3 кв.2016 '!L22+'приложение 7.2,4кв.2016'!L22</f>
        <v>0</v>
      </c>
      <c r="M22" s="104">
        <f>'приложение 7.2-1 кв. 2016'!M22+'приложение 7.2, 2 кв.2016'!M22+'приложение 7.2, 3 кв.2016 '!M22+'приложение 7.2,4кв.2016'!M22</f>
        <v>0</v>
      </c>
      <c r="N22" s="104">
        <f>'приложение 7.2-1 кв. 2016'!N22+'приложение 7.2, 2 кв.2016'!N22+'приложение 7.2, 3 кв.2016 '!N22+'приложение 7.2,4кв.2016'!N22</f>
        <v>0</v>
      </c>
      <c r="O22" s="104">
        <f>'приложение 7.2-1 кв. 2016'!O22+'приложение 7.2, 2 кв.2016'!O22+'приложение 7.2, 3 кв.2016 '!O22+'приложение 7.2,4кв.2016'!O22</f>
        <v>0</v>
      </c>
      <c r="P22" s="104">
        <f>'приложение 7.2-1 кв. 2016'!P22+'приложение 7.2, 2 кв.2016'!P22+'приложение 7.2, 3 кв.2016 '!P22+'приложение 7.2,4кв.2016'!P22</f>
        <v>0</v>
      </c>
      <c r="Q22" s="104">
        <f>'приложение 7.2-1 кв. 2016'!Q22+'приложение 7.2, 2 кв.2016'!Q22+'приложение 7.2, 3 кв.2016 '!Q22+'приложение 7.2,4кв.2016'!Q22</f>
        <v>0</v>
      </c>
      <c r="R22" s="104">
        <f>'приложение 7.2-1 кв. 2016'!R22+'приложение 7.2, 2 кв.2016'!R22+'приложение 7.2, 3 кв.2016 '!R22+'приложение 7.2,4кв.2016'!R22</f>
        <v>0</v>
      </c>
      <c r="S22" s="104">
        <f>'приложение 7.2-1 кв. 2016'!S22+'приложение 7.2, 2 кв.2016'!S22+'приложение 7.2, 3 кв.2016 '!S22+'приложение 7.2,4кв.2016'!S22</f>
        <v>0</v>
      </c>
      <c r="T22" s="104">
        <f>'приложение 7.2-1 кв. 2016'!T22+'приложение 7.2, 2 кв.2016'!T22+'приложение 7.2, 3 кв.2016 '!T22+'приложение 7.2,4кв.2016'!T22</f>
        <v>0</v>
      </c>
      <c r="U22" s="104">
        <f>'приложение 7.2-1 кв. 2016'!U22+'приложение 7.2, 2 кв.2016'!U22+'приложение 7.2, 3 кв.2016 '!U22+'приложение 7.2,4кв.2016'!U22</f>
        <v>0</v>
      </c>
      <c r="V22" s="104">
        <f>'приложение 7.2-1 кв. 2016'!V22+'приложение 7.2, 2 кв.2016'!V22+'приложение 7.2, 3 кв.2016 '!V22+'приложение 7.2,4кв.2016'!V22</f>
        <v>0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04">
        <f>'приложение 7.2-1 кв. 2016'!AI22+'приложение 7.2, 2 кв.2016'!AI22+'приложение 7.2, 3 кв.2016 '!AI22+'приложение 7.2,4кв.2016'!AI22</f>
        <v>0</v>
      </c>
      <c r="AJ22" s="157"/>
      <c r="AK22" s="164" t="s">
        <v>240</v>
      </c>
    </row>
    <row r="23" spans="1:37" s="101" customFormat="1" ht="44.25" customHeight="1">
      <c r="A23" s="126" t="s">
        <v>35</v>
      </c>
      <c r="B23" s="166" t="s">
        <v>241</v>
      </c>
      <c r="C23" s="104">
        <f>'приложение 7.2-1 кв. 2016'!C23+'приложение 7.2, 2 кв.2016'!C23+'приложение 7.2, 3 кв.2016 '!C23+'приложение 7.2,4кв.2016'!C23</f>
        <v>1.6816</v>
      </c>
      <c r="D23" s="104">
        <f>'приложение 7.2-1 кв. 2016'!D23+'приложение 7.2, 2 кв.2016'!D23+'приложение 7.2, 3 кв.2016 '!D23+'приложение 7.2,4кв.2016'!D23</f>
        <v>0</v>
      </c>
      <c r="E23" s="104">
        <f>'приложение 7.2-1 кв. 2016'!E23+'приложение 7.2, 2 кв.2016'!E23+'приложение 7.2, 3 кв.2016 '!E23+'приложение 7.2,4кв.2016'!E23</f>
        <v>0.12858061999999998</v>
      </c>
      <c r="F23" s="104">
        <f>'приложение 7.2-1 кв. 2016'!F23+'приложение 7.2, 2 кв.2016'!F23+'приложение 7.2, 3 кв.2016 '!F23+'приложение 7.2,4кв.2016'!F23</f>
        <v>1.424787</v>
      </c>
      <c r="G23" s="104">
        <f>'приложение 7.2-1 кв. 2016'!G23+'приложение 7.2, 2 кв.2016'!G23+'приложение 7.2, 3 кв.2016 '!G23+'приложение 7.2,4кв.2016'!G23</f>
        <v>0.12823238000000003</v>
      </c>
      <c r="H23" s="346">
        <f>'приложение 7.2-1 кв. 2016'!H23+'приложение 7.2, 2 кв.2016'!H23+'приложение 7.2, 3 кв.2016 '!H23+'приложение 7.2,4кв.2016'!H23</f>
        <v>1.950879</v>
      </c>
      <c r="I23" s="346">
        <f>'приложение 7.2-1 кв. 2016'!I23+'приложение 7.2, 2 кв.2016'!I23+'приложение 7.2, 3 кв.2016 '!I23+'приложение 7.2,4кв.2016'!I23</f>
        <v>0</v>
      </c>
      <c r="J23" s="346">
        <f>'приложение 7.2-1 кв. 2016'!J23+'приложение 7.2, 2 кв.2016'!J23+'приложение 7.2, 3 кв.2016 '!J23+'приложение 7.2,4кв.2016'!J23</f>
        <v>0.495241</v>
      </c>
      <c r="K23" s="346">
        <f>'приложение 7.2-1 кв. 2016'!K23+'приложение 7.2, 2 кв.2016'!K23+'приложение 7.2, 3 кв.2016 '!K23+'приложение 7.2,4кв.2016'!K23</f>
        <v>1.295536</v>
      </c>
      <c r="L23" s="346">
        <f>'приложение 7.2-1 кв. 2016'!L23+'приложение 7.2, 2 кв.2016'!L23+'приложение 7.2, 3 кв.2016 '!L23+'приложение 7.2,4кв.2016'!L23</f>
        <v>0.16010200000000002</v>
      </c>
      <c r="M23" s="104">
        <f>'приложение 7.2-1 кв. 2016'!M23+'приложение 7.2, 2 кв.2016'!M23+'приложение 7.2, 3 кв.2016 '!M23+'приложение 7.2,4кв.2016'!M23</f>
        <v>0.26927900000000005</v>
      </c>
      <c r="N23" s="104">
        <f>'приложение 7.2-1 кв. 2016'!N23+'приложение 7.2, 2 кв.2016'!N23+'приложение 7.2, 3 кв.2016 '!N23+'приложение 7.2,4кв.2016'!N23</f>
        <v>0</v>
      </c>
      <c r="O23" s="104">
        <f>'приложение 7.2-1 кв. 2016'!O23+'приложение 7.2, 2 кв.2016'!O23+'приложение 7.2, 3 кв.2016 '!O23+'приложение 7.2,4кв.2016'!O23</f>
        <v>0</v>
      </c>
      <c r="P23" s="104">
        <f>'приложение 7.2-1 кв. 2016'!P23+'приложение 7.2, 2 кв.2016'!P23+'приложение 7.2, 3 кв.2016 '!P23+'приложение 7.2,4кв.2016'!P23</f>
        <v>-0.129251</v>
      </c>
      <c r="Q23" s="104">
        <f>'приложение 7.2-1 кв. 2016'!Q23+'приложение 7.2, 2 кв.2016'!Q23+'приложение 7.2, 3 кв.2016 '!Q23+'приложение 7.2,4кв.2016'!Q23</f>
        <v>0.03186961999999999</v>
      </c>
      <c r="R23" s="104">
        <f>'приложение 7.2-1 кв. 2016'!R23+'приложение 7.2, 2 кв.2016'!R23+'приложение 7.2, 3 кв.2016 '!R23+'приложение 7.2,4кв.2016'!R23</f>
        <v>1.950879</v>
      </c>
      <c r="S23" s="104">
        <f>'приложение 7.2-1 кв. 2016'!S23+'приложение 7.2, 2 кв.2016'!S23+'приложение 7.2, 3 кв.2016 '!S23+'приложение 7.2,4кв.2016'!S23</f>
        <v>0</v>
      </c>
      <c r="T23" s="104">
        <f>'приложение 7.2-1 кв. 2016'!T23+'приложение 7.2, 2 кв.2016'!T23+'приложение 7.2, 3 кв.2016 '!T23+'приложение 7.2,4кв.2016'!T23</f>
        <v>0.495241</v>
      </c>
      <c r="U23" s="104">
        <f>'приложение 7.2-1 кв. 2016'!U23+'приложение 7.2, 2 кв.2016'!U23+'приложение 7.2, 3 кв.2016 '!U23+'приложение 7.2,4кв.2016'!U23</f>
        <v>1.295536</v>
      </c>
      <c r="V23" s="104">
        <f>'приложение 7.2-1 кв. 2016'!V23+'приложение 7.2, 2 кв.2016'!V23+'приложение 7.2, 3 кв.2016 '!V23+'приложение 7.2,4кв.2016'!V23</f>
        <v>0.16010200000000002</v>
      </c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04">
        <f>'приложение 7.2-1 кв. 2016'!AI23+'приложение 7.2, 2 кв.2016'!AI23+'приложение 7.2, 3 кв.2016 '!AI23+'приложение 7.2,4кв.2016'!AI23</f>
        <v>4.46</v>
      </c>
      <c r="AJ23" s="112"/>
      <c r="AK23" s="166" t="s">
        <v>241</v>
      </c>
    </row>
    <row r="24" spans="1:37" s="101" customFormat="1" ht="35.25" customHeight="1">
      <c r="A24" s="126" t="s">
        <v>231</v>
      </c>
      <c r="B24" s="167" t="s">
        <v>246</v>
      </c>
      <c r="C24" s="104">
        <f>'приложение 7.2-1 кв. 2016'!C24+'приложение 7.2, 2 кв.2016'!C24+'приложение 7.2, 3 кв.2016 '!C24+'приложение 7.2,4кв.2016'!C24</f>
        <v>1.6816</v>
      </c>
      <c r="D24" s="104">
        <f>'приложение 7.2-1 кв. 2016'!D24+'приложение 7.2, 2 кв.2016'!D24+'приложение 7.2, 3 кв.2016 '!D24+'приложение 7.2,4кв.2016'!D24</f>
        <v>0</v>
      </c>
      <c r="E24" s="104">
        <f>'приложение 7.2-1 кв. 2016'!E24+'приложение 7.2, 2 кв.2016'!E24+'приложение 7.2, 3 кв.2016 '!E24+'приложение 7.2,4кв.2016'!E24</f>
        <v>0.12858061999999998</v>
      </c>
      <c r="F24" s="104">
        <f>'приложение 7.2-1 кв. 2016'!F24+'приложение 7.2, 2 кв.2016'!F24+'приложение 7.2, 3 кв.2016 '!F24+'приложение 7.2,4кв.2016'!F24</f>
        <v>1.424787</v>
      </c>
      <c r="G24" s="104">
        <f>'приложение 7.2-1 кв. 2016'!G24+'приложение 7.2, 2 кв.2016'!G24+'приложение 7.2, 3 кв.2016 '!G24+'приложение 7.2,4кв.2016'!G24</f>
        <v>0.12823238000000003</v>
      </c>
      <c r="H24" s="346">
        <f>'приложение 7.2-1 кв. 2016'!H24+'приложение 7.2, 2 кв.2016'!H24+'приложение 7.2, 3 кв.2016 '!H24+'приложение 7.2,4кв.2016'!H24</f>
        <v>1.950879</v>
      </c>
      <c r="I24" s="346">
        <f>'приложение 7.2-1 кв. 2016'!I24+'приложение 7.2, 2 кв.2016'!I24+'приложение 7.2, 3 кв.2016 '!I24+'приложение 7.2,4кв.2016'!I24</f>
        <v>0</v>
      </c>
      <c r="J24" s="346">
        <f>'приложение 7.2-1 кв. 2016'!J24+'приложение 7.2, 2 кв.2016'!J24+'приложение 7.2, 3 кв.2016 '!J24+'приложение 7.2,4кв.2016'!J24</f>
        <v>0.495241</v>
      </c>
      <c r="K24" s="346">
        <f>'приложение 7.2-1 кв. 2016'!K24+'приложение 7.2, 2 кв.2016'!K24+'приложение 7.2, 3 кв.2016 '!K24+'приложение 7.2,4кв.2016'!K24</f>
        <v>1.295536</v>
      </c>
      <c r="L24" s="346">
        <f>'приложение 7.2-1 кв. 2016'!L24+'приложение 7.2, 2 кв.2016'!L24+'приложение 7.2, 3 кв.2016 '!L24+'приложение 7.2,4кв.2016'!L24</f>
        <v>0.16010200000000002</v>
      </c>
      <c r="M24" s="104">
        <f>'приложение 7.2-1 кв. 2016'!M24+'приложение 7.2, 2 кв.2016'!M24+'приложение 7.2, 3 кв.2016 '!M24+'приложение 7.2,4кв.2016'!M24</f>
        <v>0.26927900000000005</v>
      </c>
      <c r="N24" s="104">
        <f>'приложение 7.2-1 кв. 2016'!N24+'приложение 7.2, 2 кв.2016'!N24+'приложение 7.2, 3 кв.2016 '!N24+'приложение 7.2,4кв.2016'!N24</f>
        <v>0</v>
      </c>
      <c r="O24" s="104">
        <f>'приложение 7.2-1 кв. 2016'!O24+'приложение 7.2, 2 кв.2016'!O24+'приложение 7.2, 3 кв.2016 '!O24+'приложение 7.2,4кв.2016'!O24</f>
        <v>0.36666038</v>
      </c>
      <c r="P24" s="104">
        <f>'приложение 7.2-1 кв. 2016'!P24+'приложение 7.2, 2 кв.2016'!P24+'приложение 7.2, 3 кв.2016 '!P24+'приложение 7.2,4кв.2016'!P24</f>
        <v>-0.129251</v>
      </c>
      <c r="Q24" s="104">
        <f>'приложение 7.2-1 кв. 2016'!Q24+'приложение 7.2, 2 кв.2016'!Q24+'приложение 7.2, 3 кв.2016 '!Q24+'приложение 7.2,4кв.2016'!Q24</f>
        <v>0.03186961999999999</v>
      </c>
      <c r="R24" s="104">
        <f>'приложение 7.2-1 кв. 2016'!R24+'приложение 7.2, 2 кв.2016'!R24+'приложение 7.2, 3 кв.2016 '!R24+'приложение 7.2,4кв.2016'!R24</f>
        <v>1.950879</v>
      </c>
      <c r="S24" s="104">
        <f>'приложение 7.2-1 кв. 2016'!S24+'приложение 7.2, 2 кв.2016'!S24+'приложение 7.2, 3 кв.2016 '!S24+'приложение 7.2,4кв.2016'!S24</f>
        <v>0</v>
      </c>
      <c r="T24" s="104">
        <f>'приложение 7.2-1 кв. 2016'!T24+'приложение 7.2, 2 кв.2016'!T24+'приложение 7.2, 3 кв.2016 '!T24+'приложение 7.2,4кв.2016'!T24</f>
        <v>0.495241</v>
      </c>
      <c r="U24" s="104">
        <f>'приложение 7.2-1 кв. 2016'!U24+'приложение 7.2, 2 кв.2016'!U24+'приложение 7.2, 3 кв.2016 '!U24+'приложение 7.2,4кв.2016'!U24</f>
        <v>1.295536</v>
      </c>
      <c r="V24" s="104">
        <f>'приложение 7.2-1 кв. 2016'!V24+'приложение 7.2, 2 кв.2016'!V24+'приложение 7.2, 3 кв.2016 '!V24+'приложение 7.2,4кв.2016'!V24</f>
        <v>0.16010200000000002</v>
      </c>
      <c r="W24" s="98"/>
      <c r="X24" s="98"/>
      <c r="Y24" s="98"/>
      <c r="Z24" s="98"/>
      <c r="AA24" s="98"/>
      <c r="AB24" s="98"/>
      <c r="AC24" s="98"/>
      <c r="AD24" s="110"/>
      <c r="AE24" s="98">
        <v>2016</v>
      </c>
      <c r="AF24" s="98">
        <v>15</v>
      </c>
      <c r="AG24" s="98" t="s">
        <v>279</v>
      </c>
      <c r="AH24" s="98" t="s">
        <v>278</v>
      </c>
      <c r="AI24" s="104">
        <f>'приложение 7.2-1 кв. 2016'!AI24+'приложение 7.2, 2 кв.2016'!AI24+'приложение 7.2, 3 кв.2016 '!AI24+'приложение 7.2,4кв.2016'!AI24</f>
        <v>4.46</v>
      </c>
      <c r="AJ24" s="98"/>
      <c r="AK24" s="167" t="s">
        <v>246</v>
      </c>
    </row>
    <row r="25" spans="1:37" s="101" customFormat="1" ht="27.75" customHeight="1">
      <c r="A25" s="126" t="s">
        <v>38</v>
      </c>
      <c r="B25" s="168" t="s">
        <v>242</v>
      </c>
      <c r="C25" s="104">
        <f>'приложение 7.2-1 кв. 2016'!C25+'приложение 7.2, 2 кв.2016'!C25+'приложение 7.2, 3 кв.2016 '!C25+'приложение 7.2,4кв.2016'!C25</f>
        <v>0.72</v>
      </c>
      <c r="D25" s="104">
        <f>'приложение 7.2-1 кв. 2016'!D25+'приложение 7.2, 2 кв.2016'!D25+'приложение 7.2, 3 кв.2016 '!D25+'приложение 7.2,4кв.2016'!D25</f>
        <v>0</v>
      </c>
      <c r="E25" s="104">
        <f>'приложение 7.2-1 кв. 2016'!E25+'приложение 7.2, 2 кв.2016'!E25+'приложение 7.2, 3 кв.2016 '!E25+'приложение 7.2,4кв.2016'!E25</f>
        <v>0</v>
      </c>
      <c r="F25" s="104">
        <f>'приложение 7.2-1 кв. 2016'!F25+'приложение 7.2, 2 кв.2016'!F25+'приложение 7.2, 3 кв.2016 '!F25+'приложение 7.2,4кв.2016'!F25</f>
        <v>0</v>
      </c>
      <c r="G25" s="104">
        <f>'приложение 7.2-1 кв. 2016'!G25+'приложение 7.2, 2 кв.2016'!G25+'приложение 7.2, 3 кв.2016 '!G25+'приложение 7.2,4кв.2016'!G25</f>
        <v>0</v>
      </c>
      <c r="H25" s="346">
        <f>'приложение 7.2-1 кв. 2016'!H25+'приложение 7.2, 2 кв.2016'!H25+'приложение 7.2, 3 кв.2016 '!H25+'приложение 7.2,4кв.2016'!H25</f>
        <v>0</v>
      </c>
      <c r="I25" s="346">
        <f>'приложение 7.2-1 кв. 2016'!I25+'приложение 7.2, 2 кв.2016'!I25+'приложение 7.2, 3 кв.2016 '!I25+'приложение 7.2,4кв.2016'!I25</f>
        <v>0</v>
      </c>
      <c r="J25" s="346">
        <f>'приложение 7.2-1 кв. 2016'!J25+'приложение 7.2, 2 кв.2016'!J25+'приложение 7.2, 3 кв.2016 '!J25+'приложение 7.2,4кв.2016'!J25</f>
        <v>0</v>
      </c>
      <c r="K25" s="346">
        <f>'приложение 7.2-1 кв. 2016'!K25+'приложение 7.2, 2 кв.2016'!K25+'приложение 7.2, 3 кв.2016 '!K25+'приложение 7.2,4кв.2016'!K25</f>
        <v>0</v>
      </c>
      <c r="L25" s="346">
        <f>'приложение 7.2-1 кв. 2016'!L25+'приложение 7.2, 2 кв.2016'!L25+'приложение 7.2, 3 кв.2016 '!L25+'приложение 7.2,4кв.2016'!L25</f>
        <v>0</v>
      </c>
      <c r="M25" s="104">
        <f>'приложение 7.2-1 кв. 2016'!M25+'приложение 7.2, 2 кв.2016'!M25+'приложение 7.2, 3 кв.2016 '!M25+'приложение 7.2,4кв.2016'!M25</f>
        <v>-0.72</v>
      </c>
      <c r="N25" s="104">
        <f>'приложение 7.2-1 кв. 2016'!N25+'приложение 7.2, 2 кв.2016'!N25+'приложение 7.2, 3 кв.2016 '!N25+'приложение 7.2,4кв.2016'!N25</f>
        <v>0</v>
      </c>
      <c r="O25" s="104">
        <f>'приложение 7.2-1 кв. 2016'!O25+'приложение 7.2, 2 кв.2016'!O25+'приложение 7.2, 3 кв.2016 '!O25+'приложение 7.2,4кв.2016'!O25</f>
        <v>0</v>
      </c>
      <c r="P25" s="104">
        <f>'приложение 7.2-1 кв. 2016'!P25+'приложение 7.2, 2 кв.2016'!P25+'приложение 7.2, 3 кв.2016 '!P25+'приложение 7.2,4кв.2016'!P25</f>
        <v>0</v>
      </c>
      <c r="Q25" s="104">
        <f>'приложение 7.2-1 кв. 2016'!Q25+'приложение 7.2, 2 кв.2016'!Q25+'приложение 7.2, 3 кв.2016 '!Q25+'приложение 7.2,4кв.2016'!Q25</f>
        <v>0</v>
      </c>
      <c r="R25" s="104">
        <f>'приложение 7.2-1 кв. 2016'!R25+'приложение 7.2, 2 кв.2016'!R25+'приложение 7.2, 3 кв.2016 '!R25+'приложение 7.2,4кв.2016'!R25</f>
        <v>0</v>
      </c>
      <c r="S25" s="104">
        <f>'приложение 7.2-1 кв. 2016'!S25+'приложение 7.2, 2 кв.2016'!S25+'приложение 7.2, 3 кв.2016 '!S25+'приложение 7.2,4кв.2016'!S25</f>
        <v>0</v>
      </c>
      <c r="T25" s="104">
        <f>'приложение 7.2-1 кв. 2016'!T25+'приложение 7.2, 2 кв.2016'!T25+'приложение 7.2, 3 кв.2016 '!T25+'приложение 7.2,4кв.2016'!T25</f>
        <v>0</v>
      </c>
      <c r="U25" s="104">
        <f>'приложение 7.2-1 кв. 2016'!U25+'приложение 7.2, 2 кв.2016'!U25+'приложение 7.2, 3 кв.2016 '!U25+'приложение 7.2,4кв.2016'!U25</f>
        <v>0</v>
      </c>
      <c r="V25" s="104">
        <f>'приложение 7.2-1 кв. 2016'!V25+'приложение 7.2, 2 кв.2016'!V25+'приложение 7.2, 3 кв.2016 '!V25+'приложение 7.2,4кв.2016'!V25</f>
        <v>0</v>
      </c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04">
        <f>'приложение 7.2-1 кв. 2016'!AI25+'приложение 7.2, 2 кв.2016'!AI25+'приложение 7.2, 3 кв.2016 '!AI25+'приложение 7.2,4кв.2016'!AI25</f>
        <v>0</v>
      </c>
      <c r="AJ25" s="114"/>
      <c r="AK25" s="168" t="s">
        <v>242</v>
      </c>
    </row>
    <row r="26" spans="1:37" s="101" customFormat="1" ht="36.75" customHeight="1">
      <c r="A26" s="126" t="s">
        <v>142</v>
      </c>
      <c r="B26" s="168" t="s">
        <v>243</v>
      </c>
      <c r="C26" s="104">
        <f>'приложение 7.2-1 кв. 2016'!C26+'приложение 7.2, 2 кв.2016'!C26+'приложение 7.2, 3 кв.2016 '!C26+'приложение 7.2,4кв.2016'!C26</f>
        <v>0.24</v>
      </c>
      <c r="D26" s="104">
        <f>'приложение 7.2-1 кв. 2016'!D26+'приложение 7.2, 2 кв.2016'!D26+'приложение 7.2, 3 кв.2016 '!D26+'приложение 7.2,4кв.2016'!D26</f>
        <v>0</v>
      </c>
      <c r="E26" s="104">
        <f>'приложение 7.2-1 кв. 2016'!E26+'приложение 7.2, 2 кв.2016'!E26+'приложение 7.2, 3 кв.2016 '!E26+'приложение 7.2,4кв.2016'!E26</f>
        <v>0.0163409496</v>
      </c>
      <c r="F26" s="104">
        <f>'приложение 7.2-1 кв. 2016'!F26+'приложение 7.2, 2 кв.2016'!F26+'приложение 7.2, 3 кв.2016 '!F26+'приложение 7.2,4кв.2016'!F26</f>
        <v>0.22386075</v>
      </c>
      <c r="G26" s="104">
        <f>'приложение 7.2-1 кв. 2016'!G26+'приложение 7.2, 2 кв.2016'!G26+'приложение 7.2, 3 кв.2016 '!G26+'приложение 7.2,4кв.2016'!G26</f>
        <v>-0.00020169959999999376</v>
      </c>
      <c r="H26" s="346">
        <f>'приложение 7.2-1 кв. 2016'!H26+'приложение 7.2, 2 кв.2016'!H26+'приложение 7.2, 3 кв.2016 '!H26+'приложение 7.2,4кв.2016'!H26</f>
        <v>0.186</v>
      </c>
      <c r="I26" s="346">
        <f>'приложение 7.2-1 кв. 2016'!I26+'приложение 7.2, 2 кв.2016'!I26+'приложение 7.2, 3 кв.2016 '!I26+'приложение 7.2,4кв.2016'!I26</f>
        <v>0</v>
      </c>
      <c r="J26" s="346">
        <f>'приложение 7.2-1 кв. 2016'!J26+'приложение 7.2, 2 кв.2016'!J26+'приложение 7.2, 3 кв.2016 '!J26+'приложение 7.2,4кв.2016'!J26</f>
        <v>0.012</v>
      </c>
      <c r="K26" s="346">
        <f>'приложение 7.2-1 кв. 2016'!K26+'приложение 7.2, 2 кв.2016'!K26+'приложение 7.2, 3 кв.2016 '!K26+'приложение 7.2,4кв.2016'!K26</f>
        <v>0.17</v>
      </c>
      <c r="L26" s="346">
        <f>'приложение 7.2-1 кв. 2016'!L26+'приложение 7.2, 2 кв.2016'!L26+'приложение 7.2, 3 кв.2016 '!L26+'приложение 7.2,4кв.2016'!L26</f>
        <v>0.003999999999999976</v>
      </c>
      <c r="M26" s="104">
        <f>'приложение 7.2-1 кв. 2016'!M26+'приложение 7.2, 2 кв.2016'!M26+'приложение 7.2, 3 кв.2016 '!M26+'приложение 7.2,4кв.2016'!M26</f>
        <v>-0.05399999999999999</v>
      </c>
      <c r="N26" s="104">
        <f>'приложение 7.2-1 кв. 2016'!N26+'приложение 7.2, 2 кв.2016'!N26+'приложение 7.2, 3 кв.2016 '!N26+'приложение 7.2,4кв.2016'!N26</f>
        <v>0</v>
      </c>
      <c r="O26" s="104">
        <f>'приложение 7.2-1 кв. 2016'!O26+'приложение 7.2, 2 кв.2016'!O26+'приложение 7.2, 3 кв.2016 '!O26+'приложение 7.2,4кв.2016'!O26</f>
        <v>-0.004340949600000001</v>
      </c>
      <c r="P26" s="104">
        <f>'приложение 7.2-1 кв. 2016'!P26+'приложение 7.2, 2 кв.2016'!P26+'приложение 7.2, 3 кв.2016 '!P26+'приложение 7.2,4кв.2016'!P26</f>
        <v>-0.053860749999999985</v>
      </c>
      <c r="Q26" s="104">
        <f>'приложение 7.2-1 кв. 2016'!Q26+'приложение 7.2, 2 кв.2016'!Q26+'приложение 7.2, 3 кв.2016 '!Q26+'приложение 7.2,4кв.2016'!Q26</f>
        <v>0.0042016995999999696</v>
      </c>
      <c r="R26" s="104">
        <f>'приложение 7.2-1 кв. 2016'!R26+'приложение 7.2, 2 кв.2016'!R26+'приложение 7.2, 3 кв.2016 '!R26+'приложение 7.2,4кв.2016'!R26</f>
        <v>0.186</v>
      </c>
      <c r="S26" s="104">
        <f>'приложение 7.2-1 кв. 2016'!S26+'приложение 7.2, 2 кв.2016'!S26+'приложение 7.2, 3 кв.2016 '!S26+'приложение 7.2,4кв.2016'!S26</f>
        <v>0</v>
      </c>
      <c r="T26" s="104">
        <f>'приложение 7.2-1 кв. 2016'!T26+'приложение 7.2, 2 кв.2016'!T26+'приложение 7.2, 3 кв.2016 '!T26+'приложение 7.2,4кв.2016'!T26</f>
        <v>0.012</v>
      </c>
      <c r="U26" s="104">
        <f>'приложение 7.2-1 кв. 2016'!U26+'приложение 7.2, 2 кв.2016'!U26+'приложение 7.2, 3 кв.2016 '!U26+'приложение 7.2,4кв.2016'!U26</f>
        <v>0.17</v>
      </c>
      <c r="V26" s="104">
        <f>'приложение 7.2-1 кв. 2016'!V26+'приложение 7.2, 2 кв.2016'!V26+'приложение 7.2, 3 кв.2016 '!V26+'приложение 7.2,4кв.2016'!V26</f>
        <v>0.003999999999999976</v>
      </c>
      <c r="W26" s="114"/>
      <c r="X26" s="114"/>
      <c r="Y26" s="114"/>
      <c r="Z26" s="114"/>
      <c r="AA26" s="114"/>
      <c r="AB26" s="114"/>
      <c r="AC26" s="98"/>
      <c r="AD26" s="114"/>
      <c r="AE26" s="114"/>
      <c r="AF26" s="114"/>
      <c r="AG26" s="114"/>
      <c r="AH26" s="114"/>
      <c r="AI26" s="104">
        <f>'приложение 7.2-1 кв. 2016'!AI26+'приложение 7.2, 2 кв.2016'!AI26+'приложение 7.2, 3 кв.2016 '!AI26+'приложение 7.2,4кв.2016'!AI26</f>
        <v>0</v>
      </c>
      <c r="AJ26" s="114"/>
      <c r="AK26" s="168" t="s">
        <v>243</v>
      </c>
    </row>
    <row r="27" spans="1:37" s="341" customFormat="1" ht="26.25" customHeight="1">
      <c r="A27" s="158" t="s">
        <v>2</v>
      </c>
      <c r="B27" s="169" t="s">
        <v>67</v>
      </c>
      <c r="C27" s="104">
        <f>'приложение 7.2-1 кв. 2016'!C27+'приложение 7.2, 2 кв.2016'!C27+'приложение 7.2, 3 кв.2016 '!C27+'приложение 7.2,4кв.2016'!C27</f>
        <v>0.9066</v>
      </c>
      <c r="D27" s="104">
        <f>'приложение 7.2-1 кв. 2016'!D27+'приложение 7.2, 2 кв.2016'!D27+'приложение 7.2, 3 кв.2016 '!D27+'приложение 7.2,4кв.2016'!D27</f>
        <v>0</v>
      </c>
      <c r="E27" s="104">
        <f>'приложение 7.2-1 кв. 2016'!E27+'приложение 7.2, 2 кв.2016'!E27+'приложение 7.2, 3 кв.2016 '!E27+'приложение 7.2,4кв.2016'!E27</f>
        <v>0</v>
      </c>
      <c r="F27" s="104">
        <f>'приложение 7.2-1 кв. 2016'!F27+'приложение 7.2, 2 кв.2016'!F27+'приложение 7.2, 3 кв.2016 '!F27+'приложение 7.2,4кв.2016'!F27</f>
        <v>0</v>
      </c>
      <c r="G27" s="104">
        <f>'приложение 7.2-1 кв. 2016'!G27+'приложение 7.2, 2 кв.2016'!G27+'приложение 7.2, 3 кв.2016 '!G27+'приложение 7.2,4кв.2016'!G27</f>
        <v>0.9066</v>
      </c>
      <c r="H27" s="346">
        <f>'приложение 7.2-1 кв. 2016'!H27+'приложение 7.2, 2 кв.2016'!H27+'приложение 7.2, 3 кв.2016 '!H27+'приложение 7.2,4кв.2016'!H27</f>
        <v>0</v>
      </c>
      <c r="I27" s="346">
        <f>'приложение 7.2-1 кв. 2016'!I27+'приложение 7.2, 2 кв.2016'!I27+'приложение 7.2, 3 кв.2016 '!I27+'приложение 7.2,4кв.2016'!I27</f>
        <v>0</v>
      </c>
      <c r="J27" s="346">
        <f>'приложение 7.2-1 кв. 2016'!J27+'приложение 7.2, 2 кв.2016'!J27+'приложение 7.2, 3 кв.2016 '!J27+'приложение 7.2,4кв.2016'!J27</f>
        <v>0</v>
      </c>
      <c r="K27" s="346">
        <f>'приложение 7.2-1 кв. 2016'!K27+'приложение 7.2, 2 кв.2016'!K27+'приложение 7.2, 3 кв.2016 '!K27+'приложение 7.2,4кв.2016'!K27</f>
        <v>0</v>
      </c>
      <c r="L27" s="346">
        <f>'приложение 7.2-1 кв. 2016'!L27+'приложение 7.2, 2 кв.2016'!L27+'приложение 7.2, 3 кв.2016 '!L27+'приложение 7.2,4кв.2016'!L27</f>
        <v>0</v>
      </c>
      <c r="M27" s="104">
        <f>'приложение 7.2-1 кв. 2016'!M27+'приложение 7.2, 2 кв.2016'!M27+'приложение 7.2, 3 кв.2016 '!M27+'приложение 7.2,4кв.2016'!M27</f>
        <v>-0.9066</v>
      </c>
      <c r="N27" s="104">
        <f>'приложение 7.2-1 кв. 2016'!N27+'приложение 7.2, 2 кв.2016'!N27+'приложение 7.2, 3 кв.2016 '!N27+'приложение 7.2,4кв.2016'!N27</f>
        <v>0</v>
      </c>
      <c r="O27" s="104">
        <f>'приложение 7.2-1 кв. 2016'!O27+'приложение 7.2, 2 кв.2016'!O27+'приложение 7.2, 3 кв.2016 '!O27+'приложение 7.2,4кв.2016'!O27</f>
        <v>0</v>
      </c>
      <c r="P27" s="104">
        <f>'приложение 7.2-1 кв. 2016'!P27+'приложение 7.2, 2 кв.2016'!P27+'приложение 7.2, 3 кв.2016 '!P27+'приложение 7.2,4кв.2016'!P27</f>
        <v>0</v>
      </c>
      <c r="Q27" s="104">
        <f>'приложение 7.2-1 кв. 2016'!Q27+'приложение 7.2, 2 кв.2016'!Q27+'приложение 7.2, 3 кв.2016 '!Q27+'приложение 7.2,4кв.2016'!Q27</f>
        <v>-0.9066</v>
      </c>
      <c r="R27" s="104">
        <f>'приложение 7.2-1 кв. 2016'!R27+'приложение 7.2, 2 кв.2016'!R27+'приложение 7.2, 3 кв.2016 '!R27+'приложение 7.2,4кв.2016'!R27</f>
        <v>0</v>
      </c>
      <c r="S27" s="104">
        <f>'приложение 7.2-1 кв. 2016'!S27+'приложение 7.2, 2 кв.2016'!S27+'приложение 7.2, 3 кв.2016 '!S27+'приложение 7.2,4кв.2016'!S27</f>
        <v>0</v>
      </c>
      <c r="T27" s="104">
        <f>'приложение 7.2-1 кв. 2016'!T27+'приложение 7.2, 2 кв.2016'!T27+'приложение 7.2, 3 кв.2016 '!T27+'приложение 7.2,4кв.2016'!T27</f>
        <v>0</v>
      </c>
      <c r="U27" s="104">
        <f>'приложение 7.2-1 кв. 2016'!U27+'приложение 7.2, 2 кв.2016'!U27+'приложение 7.2, 3 кв.2016 '!U27+'приложение 7.2,4кв.2016'!U27</f>
        <v>0</v>
      </c>
      <c r="V27" s="104">
        <f>'приложение 7.2-1 кв. 2016'!V27+'приложение 7.2, 2 кв.2016'!V27+'приложение 7.2, 3 кв.2016 '!V27+'приложение 7.2,4кв.2016'!V27</f>
        <v>0</v>
      </c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104">
        <f>'приложение 7.2-1 кв. 2016'!AI27+'приложение 7.2, 2 кв.2016'!AI27+'приложение 7.2, 3 кв.2016 '!AI27+'приложение 7.2,4кв.2016'!AI27</f>
        <v>0</v>
      </c>
      <c r="AJ27" s="339"/>
      <c r="AK27" s="169" t="s">
        <v>67</v>
      </c>
    </row>
    <row r="28" spans="1:37" s="117" customFormat="1" ht="40.5" customHeight="1">
      <c r="A28" s="163"/>
      <c r="B28" s="164" t="s">
        <v>244</v>
      </c>
      <c r="C28" s="104">
        <f>'приложение 7.2-1 кв. 2016'!C28+'приложение 7.2, 2 кв.2016'!C28+'приложение 7.2, 3 кв.2016 '!C28+'приложение 7.2,4кв.2016'!C28</f>
        <v>0.9066</v>
      </c>
      <c r="D28" s="104">
        <f>'приложение 7.2-1 кв. 2016'!D28+'приложение 7.2, 2 кв.2016'!D28+'приложение 7.2, 3 кв.2016 '!D28+'приложение 7.2,4кв.2016'!D28</f>
        <v>0</v>
      </c>
      <c r="E28" s="104">
        <f>'приложение 7.2-1 кв. 2016'!E28+'приложение 7.2, 2 кв.2016'!E28+'приложение 7.2, 3 кв.2016 '!E28+'приложение 7.2,4кв.2016'!E28</f>
        <v>0</v>
      </c>
      <c r="F28" s="104">
        <f>'приложение 7.2-1 кв. 2016'!F28+'приложение 7.2, 2 кв.2016'!F28+'приложение 7.2, 3 кв.2016 '!F28+'приложение 7.2,4кв.2016'!F28</f>
        <v>0</v>
      </c>
      <c r="G28" s="104">
        <f>'приложение 7.2-1 кв. 2016'!G28+'приложение 7.2, 2 кв.2016'!G28+'приложение 7.2, 3 кв.2016 '!G28+'приложение 7.2,4кв.2016'!G28</f>
        <v>0.9066</v>
      </c>
      <c r="H28" s="346">
        <f>'приложение 7.2-1 кв. 2016'!H28+'приложение 7.2, 2 кв.2016'!H28+'приложение 7.2, 3 кв.2016 '!H28+'приложение 7.2,4кв.2016'!H28</f>
        <v>0</v>
      </c>
      <c r="I28" s="346">
        <f>'приложение 7.2-1 кв. 2016'!I28+'приложение 7.2, 2 кв.2016'!I28+'приложение 7.2, 3 кв.2016 '!I28+'приложение 7.2,4кв.2016'!I28</f>
        <v>0</v>
      </c>
      <c r="J28" s="346">
        <f>'приложение 7.2-1 кв. 2016'!J28+'приложение 7.2, 2 кв.2016'!J28+'приложение 7.2, 3 кв.2016 '!J28+'приложение 7.2,4кв.2016'!J28</f>
        <v>0</v>
      </c>
      <c r="K28" s="346">
        <f>'приложение 7.2-1 кв. 2016'!K28+'приложение 7.2, 2 кв.2016'!K28+'приложение 7.2, 3 кв.2016 '!K28+'приложение 7.2,4кв.2016'!K28</f>
        <v>0</v>
      </c>
      <c r="L28" s="346">
        <f>'приложение 7.2-1 кв. 2016'!L28+'приложение 7.2, 2 кв.2016'!L28+'приложение 7.2, 3 кв.2016 '!L28+'приложение 7.2,4кв.2016'!L28</f>
        <v>0</v>
      </c>
      <c r="M28" s="104">
        <f>'приложение 7.2-1 кв. 2016'!M28+'приложение 7.2, 2 кв.2016'!M28+'приложение 7.2, 3 кв.2016 '!M28+'приложение 7.2,4кв.2016'!M28</f>
        <v>-0.9066</v>
      </c>
      <c r="N28" s="104">
        <f>'приложение 7.2-1 кв. 2016'!N28+'приложение 7.2, 2 кв.2016'!N28+'приложение 7.2, 3 кв.2016 '!N28+'приложение 7.2,4кв.2016'!N28</f>
        <v>0</v>
      </c>
      <c r="O28" s="104">
        <f>'приложение 7.2-1 кв. 2016'!O28+'приложение 7.2, 2 кв.2016'!O28+'приложение 7.2, 3 кв.2016 '!O28+'приложение 7.2,4кв.2016'!O28</f>
        <v>0</v>
      </c>
      <c r="P28" s="104">
        <f>'приложение 7.2-1 кв. 2016'!P28+'приложение 7.2, 2 кв.2016'!P28+'приложение 7.2, 3 кв.2016 '!P28+'приложение 7.2,4кв.2016'!P28</f>
        <v>0</v>
      </c>
      <c r="Q28" s="104">
        <f>'приложение 7.2-1 кв. 2016'!Q28+'приложение 7.2, 2 кв.2016'!Q28+'приложение 7.2, 3 кв.2016 '!Q28+'приложение 7.2,4кв.2016'!Q28</f>
        <v>-0.9066</v>
      </c>
      <c r="R28" s="104">
        <f>'приложение 7.2-1 кв. 2016'!R28+'приложение 7.2, 2 кв.2016'!R28+'приложение 7.2, 3 кв.2016 '!R28+'приложение 7.2,4кв.2016'!R28</f>
        <v>0</v>
      </c>
      <c r="S28" s="104">
        <f>'приложение 7.2-1 кв. 2016'!S28+'приложение 7.2, 2 кв.2016'!S28+'приложение 7.2, 3 кв.2016 '!S28+'приложение 7.2,4кв.2016'!S28</f>
        <v>0</v>
      </c>
      <c r="T28" s="104">
        <f>'приложение 7.2-1 кв. 2016'!T28+'приложение 7.2, 2 кв.2016'!T28+'приложение 7.2, 3 кв.2016 '!T28+'приложение 7.2,4кв.2016'!T28</f>
        <v>0</v>
      </c>
      <c r="U28" s="104">
        <f>'приложение 7.2-1 кв. 2016'!U28+'приложение 7.2, 2 кв.2016'!U28+'приложение 7.2, 3 кв.2016 '!U28+'приложение 7.2,4кв.2016'!U28</f>
        <v>0</v>
      </c>
      <c r="V28" s="104">
        <f>'приложение 7.2-1 кв. 2016'!V28+'приложение 7.2, 2 кв.2016'!V28+'приложение 7.2, 3 кв.2016 '!V28+'приложение 7.2,4кв.2016'!V28</f>
        <v>0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04">
        <f>'приложение 7.2-1 кв. 2016'!AI28+'приложение 7.2, 2 кв.2016'!AI28+'приложение 7.2, 3 кв.2016 '!AI28+'приложение 7.2,4кв.2016'!AI28</f>
        <v>0</v>
      </c>
      <c r="AJ28" s="115"/>
      <c r="AK28" s="164" t="s">
        <v>244</v>
      </c>
    </row>
    <row r="29" spans="1:37" s="187" customFormat="1" ht="35.25" customHeight="1">
      <c r="A29" s="158" t="s">
        <v>11</v>
      </c>
      <c r="B29" s="169" t="s">
        <v>208</v>
      </c>
      <c r="C29" s="104">
        <f>'приложение 7.2-1 кв. 2016'!C29+'приложение 7.2, 2 кв.2016'!C29+'приложение 7.2, 3 кв.2016 '!C29+'приложение 7.2,4кв.2016'!C29</f>
        <v>3.2</v>
      </c>
      <c r="D29" s="104">
        <f>'приложение 7.2-1 кв. 2016'!D29+'приложение 7.2, 2 кв.2016'!D29+'приложение 7.2, 3 кв.2016 '!D29+'приложение 7.2,4кв.2016'!D29</f>
        <v>0</v>
      </c>
      <c r="E29" s="104">
        <f>'приложение 7.2-1 кв. 2016'!E29+'приложение 7.2, 2 кв.2016'!E29+'приложение 7.2, 3 кв.2016 '!E29+'приложение 7.2,4кв.2016'!E29</f>
        <v>0</v>
      </c>
      <c r="F29" s="104">
        <f>'приложение 7.2-1 кв. 2016'!F29+'приложение 7.2, 2 кв.2016'!F29+'приложение 7.2, 3 кв.2016 '!F29+'приложение 7.2,4кв.2016'!F29</f>
        <v>3.2</v>
      </c>
      <c r="G29" s="104">
        <f>'приложение 7.2-1 кв. 2016'!G29+'приложение 7.2, 2 кв.2016'!G29+'приложение 7.2, 3 кв.2016 '!G29+'приложение 7.2,4кв.2016'!G29</f>
        <v>0</v>
      </c>
      <c r="H29" s="346">
        <f>'приложение 7.2-1 кв. 2016'!H29+'приложение 7.2, 2 кв.2016'!H29+'приложение 7.2, 3 кв.2016 '!H29+'приложение 7.2,4кв.2016'!H29</f>
        <v>0.9760000000000001</v>
      </c>
      <c r="I29" s="346">
        <f>'приложение 7.2-1 кв. 2016'!I29+'приложение 7.2, 2 кв.2016'!I29+'приложение 7.2, 3 кв.2016 '!I29+'приложение 7.2,4кв.2016'!I29</f>
        <v>0</v>
      </c>
      <c r="J29" s="346">
        <f>'приложение 7.2-1 кв. 2016'!J29+'приложение 7.2, 2 кв.2016'!J29+'приложение 7.2, 3 кв.2016 '!J29+'приложение 7.2,4кв.2016'!J29</f>
        <v>0</v>
      </c>
      <c r="K29" s="346">
        <f>'приложение 7.2-1 кв. 2016'!K29+'приложение 7.2, 2 кв.2016'!K29+'приложение 7.2, 3 кв.2016 '!K29+'приложение 7.2,4кв.2016'!K29</f>
        <v>0.9760000000000001</v>
      </c>
      <c r="L29" s="346">
        <f>'приложение 7.2-1 кв. 2016'!L29+'приложение 7.2, 2 кв.2016'!L29+'приложение 7.2, 3 кв.2016 '!L29+'приложение 7.2,4кв.2016'!L29</f>
        <v>0</v>
      </c>
      <c r="M29" s="104">
        <f>'приложение 7.2-1 кв. 2016'!M29+'приложение 7.2, 2 кв.2016'!M29+'приложение 7.2, 3 кв.2016 '!M29+'приложение 7.2,4кв.2016'!M29</f>
        <v>-1.679</v>
      </c>
      <c r="N29" s="104">
        <f>'приложение 7.2-1 кв. 2016'!N29+'приложение 7.2, 2 кв.2016'!N29+'приложение 7.2, 3 кв.2016 '!N29+'приложение 7.2,4кв.2016'!N29</f>
        <v>0</v>
      </c>
      <c r="O29" s="104">
        <f>'приложение 7.2-1 кв. 2016'!O29+'приложение 7.2, 2 кв.2016'!O29+'приложение 7.2, 3 кв.2016 '!O29+'приложение 7.2,4кв.2016'!O29</f>
        <v>0</v>
      </c>
      <c r="P29" s="104">
        <f>'приложение 7.2-1 кв. 2016'!P29+'приложение 7.2, 2 кв.2016'!P29+'приложение 7.2, 3 кв.2016 '!P29+'приложение 7.2,4кв.2016'!P29</f>
        <v>-1.679</v>
      </c>
      <c r="Q29" s="104">
        <f>'приложение 7.2-1 кв. 2016'!Q29+'приложение 7.2, 2 кв.2016'!Q29+'приложение 7.2, 3 кв.2016 '!Q29+'приложение 7.2,4кв.2016'!Q29</f>
        <v>0</v>
      </c>
      <c r="R29" s="104">
        <f>'приложение 7.2-1 кв. 2016'!R29+'приложение 7.2, 2 кв.2016'!R29+'приложение 7.2, 3 кв.2016 '!R29+'приложение 7.2,4кв.2016'!R29</f>
        <v>0.9760000000000001</v>
      </c>
      <c r="S29" s="104">
        <f>'приложение 7.2-1 кв. 2016'!S29+'приложение 7.2, 2 кв.2016'!S29+'приложение 7.2, 3 кв.2016 '!S29+'приложение 7.2,4кв.2016'!S29</f>
        <v>0</v>
      </c>
      <c r="T29" s="104">
        <f>'приложение 7.2-1 кв. 2016'!T29+'приложение 7.2, 2 кв.2016'!T29+'приложение 7.2, 3 кв.2016 '!T29+'приложение 7.2,4кв.2016'!T29</f>
        <v>0</v>
      </c>
      <c r="U29" s="104">
        <f>'приложение 7.2-1 кв. 2016'!U29+'приложение 7.2, 2 кв.2016'!U29+'приложение 7.2, 3 кв.2016 '!U29+'приложение 7.2,4кв.2016'!U29</f>
        <v>0.9760000000000001</v>
      </c>
      <c r="V29" s="104">
        <f>'приложение 7.2-1 кв. 2016'!V29+'приложение 7.2, 2 кв.2016'!V29+'приложение 7.2, 3 кв.2016 '!V29+'приложение 7.2,4кв.2016'!V29</f>
        <v>0</v>
      </c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104">
        <f>'приложение 7.2-1 кв. 2016'!AI29+'приложение 7.2, 2 кв.2016'!AI29+'приложение 7.2, 3 кв.2016 '!AI29+'приложение 7.2,4кв.2016'!AI29</f>
        <v>0</v>
      </c>
      <c r="AJ29" s="343">
        <v>3</v>
      </c>
      <c r="AK29" s="169" t="s">
        <v>208</v>
      </c>
    </row>
    <row r="30" spans="1:37" s="341" customFormat="1" ht="21" customHeight="1">
      <c r="A30" s="158" t="s">
        <v>3</v>
      </c>
      <c r="B30" s="169" t="s">
        <v>43</v>
      </c>
      <c r="C30" s="104">
        <f>'приложение 7.2-1 кв. 2016'!C30+'приложение 7.2, 2 кв.2016'!C30+'приложение 7.2, 3 кв.2016 '!C30+'приложение 7.2,4кв.2016'!C30</f>
        <v>3.29092</v>
      </c>
      <c r="D30" s="104">
        <f>'приложение 7.2-1 кв. 2016'!D30+'приложение 7.2, 2 кв.2016'!D30+'приложение 7.2, 3 кв.2016 '!D30+'приложение 7.2,4кв.2016'!D30</f>
        <v>0</v>
      </c>
      <c r="E30" s="104">
        <f>'приложение 7.2-1 кв. 2016'!E30+'приложение 7.2, 2 кв.2016'!E30+'приложение 7.2, 3 кв.2016 '!E30+'приложение 7.2,4кв.2016'!E30</f>
        <v>0.223308</v>
      </c>
      <c r="F30" s="104">
        <f>'приложение 7.2-1 кв. 2016'!F30+'приложение 7.2, 2 кв.2016'!F30+'приложение 7.2, 3 кв.2016 '!F30+'приложение 7.2,4кв.2016'!F30</f>
        <v>1.955753</v>
      </c>
      <c r="G30" s="104">
        <f>'приложение 7.2-1 кв. 2016'!G30+'приложение 7.2, 2 кв.2016'!G30+'приложение 7.2, 3 кв.2016 '!G30+'приложение 7.2,4кв.2016'!G30</f>
        <v>1.111859</v>
      </c>
      <c r="H30" s="346">
        <f>'приложение 7.2-1 кв. 2016'!H30+'приложение 7.2, 2 кв.2016'!H30+'приложение 7.2, 3 кв.2016 '!H30+'приложение 7.2,4кв.2016'!H30</f>
        <v>1.87724</v>
      </c>
      <c r="I30" s="346">
        <f>'приложение 7.2-1 кв. 2016'!I30+'приложение 7.2, 2 кв.2016'!I30+'приложение 7.2, 3 кв.2016 '!I30+'приложение 7.2,4кв.2016'!I30</f>
        <v>0.009</v>
      </c>
      <c r="J30" s="346">
        <f>'приложение 7.2-1 кв. 2016'!J30+'приложение 7.2, 2 кв.2016'!J30+'приложение 7.2, 3 кв.2016 '!J30+'приложение 7.2,4кв.2016'!J30</f>
        <v>0.44114</v>
      </c>
      <c r="K30" s="346">
        <f>'приложение 7.2-1 кв. 2016'!K30+'приложение 7.2, 2 кв.2016'!K30+'приложение 7.2, 3 кв.2016 '!K30+'приложение 7.2,4кв.2016'!K30</f>
        <v>1.24234</v>
      </c>
      <c r="L30" s="346">
        <f>'приложение 7.2-1 кв. 2016'!L30+'приложение 7.2, 2 кв.2016'!L30+'приложение 7.2, 3 кв.2016 '!L30+'приложение 7.2,4кв.2016'!L30</f>
        <v>0.19376000000000004</v>
      </c>
      <c r="M30" s="104">
        <f>'приложение 7.2-1 кв. 2016'!M30+'приложение 7.2, 2 кв.2016'!M30+'приложение 7.2, 3 кв.2016 '!M30+'приложение 7.2,4кв.2016'!M30</f>
        <v>-1.41368</v>
      </c>
      <c r="N30" s="104">
        <f>'приложение 7.2-1 кв. 2016'!N30+'приложение 7.2, 2 кв.2016'!N30+'приложение 7.2, 3 кв.2016 '!N30+'приложение 7.2,4кв.2016'!N30</f>
        <v>0.009</v>
      </c>
      <c r="O30" s="104">
        <f>'приложение 7.2-1 кв. 2016'!O30+'приложение 7.2, 2 кв.2016'!O30+'приложение 7.2, 3 кв.2016 '!O30+'приложение 7.2,4кв.2016'!O30</f>
        <v>0.205591</v>
      </c>
      <c r="P30" s="104">
        <f>'приложение 7.2-1 кв. 2016'!P30+'приложение 7.2, 2 кв.2016'!P30+'приложение 7.2, 3 кв.2016 '!P30+'приложение 7.2,4кв.2016'!P30</f>
        <v>-0.7134129999999999</v>
      </c>
      <c r="Q30" s="104">
        <f>'приложение 7.2-1 кв. 2016'!Q30+'приложение 7.2, 2 кв.2016'!Q30+'приложение 7.2, 3 кв.2016 '!Q30+'приложение 7.2,4кв.2016'!Q30</f>
        <v>-0.918099</v>
      </c>
      <c r="R30" s="104">
        <f>'приложение 7.2-1 кв. 2016'!R30+'приложение 7.2, 2 кв.2016'!R30+'приложение 7.2, 3 кв.2016 '!R30+'приложение 7.2,4кв.2016'!R30</f>
        <v>1.87724</v>
      </c>
      <c r="S30" s="104">
        <f>'приложение 7.2-1 кв. 2016'!S30+'приложение 7.2, 2 кв.2016'!S30+'приложение 7.2, 3 кв.2016 '!S30+'приложение 7.2,4кв.2016'!S30</f>
        <v>0.009</v>
      </c>
      <c r="T30" s="104">
        <f>'приложение 7.2-1 кв. 2016'!T30+'приложение 7.2, 2 кв.2016'!T30+'приложение 7.2, 3 кв.2016 '!T30+'приложение 7.2,4кв.2016'!T30</f>
        <v>0.44114</v>
      </c>
      <c r="U30" s="104">
        <f>'приложение 7.2-1 кв. 2016'!U30+'приложение 7.2, 2 кв.2016'!U30+'приложение 7.2, 3 кв.2016 '!U30+'приложение 7.2,4кв.2016'!U30</f>
        <v>1.24234</v>
      </c>
      <c r="V30" s="104">
        <f>'приложение 7.2-1 кв. 2016'!V30+'приложение 7.2, 2 кв.2016'!V30+'приложение 7.2, 3 кв.2016 '!V30+'приложение 7.2,4кв.2016'!V30</f>
        <v>0.19376000000000004</v>
      </c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104">
        <f>'приложение 7.2-1 кв. 2016'!AI30+'приложение 7.2, 2 кв.2016'!AI30+'приложение 7.2, 3 кв.2016 '!AI30+'приложение 7.2,4кв.2016'!AI30</f>
        <v>4.852</v>
      </c>
      <c r="AJ30" s="339"/>
      <c r="AK30" s="169" t="s">
        <v>43</v>
      </c>
    </row>
    <row r="31" spans="1:37" s="101" customFormat="1" ht="50.25" customHeight="1">
      <c r="A31" s="170" t="s">
        <v>4</v>
      </c>
      <c r="B31" s="161" t="s">
        <v>245</v>
      </c>
      <c r="C31" s="104">
        <f>'приложение 7.2-1 кв. 2016'!C31+'приложение 7.2, 2 кв.2016'!C31+'приложение 7.2, 3 кв.2016 '!C31+'приложение 7.2,4кв.2016'!C31</f>
        <v>3.29092</v>
      </c>
      <c r="D31" s="104">
        <f>'приложение 7.2-1 кв. 2016'!D31+'приложение 7.2, 2 кв.2016'!D31+'приложение 7.2, 3 кв.2016 '!D31+'приложение 7.2,4кв.2016'!D31</f>
        <v>0</v>
      </c>
      <c r="E31" s="104">
        <f>'приложение 7.2-1 кв. 2016'!E31+'приложение 7.2, 2 кв.2016'!E31+'приложение 7.2, 3 кв.2016 '!E31+'приложение 7.2,4кв.2016'!E31</f>
        <v>0.223308</v>
      </c>
      <c r="F31" s="104">
        <f>'приложение 7.2-1 кв. 2016'!F31+'приложение 7.2, 2 кв.2016'!F31+'приложение 7.2, 3 кв.2016 '!F31+'приложение 7.2,4кв.2016'!F31</f>
        <v>1.955753</v>
      </c>
      <c r="G31" s="104">
        <f>'приложение 7.2-1 кв. 2016'!G31+'приложение 7.2, 2 кв.2016'!G31+'приложение 7.2, 3 кв.2016 '!G31+'приложение 7.2,4кв.2016'!G31</f>
        <v>1.111859</v>
      </c>
      <c r="H31" s="346">
        <f>'приложение 7.2-1 кв. 2016'!H31+'приложение 7.2, 2 кв.2016'!H31+'приложение 7.2, 3 кв.2016 '!H31+'приложение 7.2,4кв.2016'!H31</f>
        <v>0.422</v>
      </c>
      <c r="I31" s="346">
        <f>'приложение 7.2-1 кв. 2016'!I31+'приложение 7.2, 2 кв.2016'!I31+'приложение 7.2, 3 кв.2016 '!I31+'приложение 7.2,4кв.2016'!I31</f>
        <v>0.009</v>
      </c>
      <c r="J31" s="346">
        <f>'приложение 7.2-1 кв. 2016'!J31+'приложение 7.2, 2 кв.2016'!J31+'приложение 7.2, 3 кв.2016 '!J31+'приложение 7.2,4кв.2016'!J31</f>
        <v>0.108</v>
      </c>
      <c r="K31" s="346">
        <f>'приложение 7.2-1 кв. 2016'!K31+'приложение 7.2, 2 кв.2016'!K31+'приложение 7.2, 3 кв.2016 '!K31+'приложение 7.2,4кв.2016'!K31</f>
        <v>0.235</v>
      </c>
      <c r="L31" s="346">
        <f>'приложение 7.2-1 кв. 2016'!L31+'приложение 7.2, 2 кв.2016'!L31+'приложение 7.2, 3 кв.2016 '!L31+'приложение 7.2,4кв.2016'!L31</f>
        <v>0.07900000000000001</v>
      </c>
      <c r="M31" s="104">
        <f>'приложение 7.2-1 кв. 2016'!M31+'приложение 7.2, 2 кв.2016'!M31+'приложение 7.2, 3 кв.2016 '!M31+'приложение 7.2,4кв.2016'!M31</f>
        <v>-2.86892</v>
      </c>
      <c r="N31" s="104">
        <f>'приложение 7.2-1 кв. 2016'!N31+'приложение 7.2, 2 кв.2016'!N31+'приложение 7.2, 3 кв.2016 '!N31+'приложение 7.2,4кв.2016'!N31</f>
        <v>0.009</v>
      </c>
      <c r="O31" s="104">
        <f>'приложение 7.2-1 кв. 2016'!O31+'приложение 7.2, 2 кв.2016'!O31+'приложение 7.2, 3 кв.2016 '!O31+'приложение 7.2,4кв.2016'!O31</f>
        <v>-0.11530800000000001</v>
      </c>
      <c r="P31" s="104">
        <f>'приложение 7.2-1 кв. 2016'!P31+'приложение 7.2, 2 кв.2016'!P31+'приложение 7.2, 3 кв.2016 '!P31+'приложение 7.2,4кв.2016'!P31</f>
        <v>-1.7207530000000002</v>
      </c>
      <c r="Q31" s="104">
        <f>'приложение 7.2-1 кв. 2016'!Q31+'приложение 7.2, 2 кв.2016'!Q31+'приложение 7.2, 3 кв.2016 '!Q31+'приложение 7.2,4кв.2016'!Q31</f>
        <v>-1.032859</v>
      </c>
      <c r="R31" s="104">
        <f>'приложение 7.2-1 кв. 2016'!R31+'приложение 7.2, 2 кв.2016'!R31+'приложение 7.2, 3 кв.2016 '!R31+'приложение 7.2,4кв.2016'!R31</f>
        <v>0.422</v>
      </c>
      <c r="S31" s="104">
        <f>'приложение 7.2-1 кв. 2016'!S31+'приложение 7.2, 2 кв.2016'!S31+'приложение 7.2, 3 кв.2016 '!S31+'приложение 7.2,4кв.2016'!S31</f>
        <v>0.009</v>
      </c>
      <c r="T31" s="104">
        <f>'приложение 7.2-1 кв. 2016'!T31+'приложение 7.2, 2 кв.2016'!T31+'приложение 7.2, 3 кв.2016 '!T31+'приложение 7.2,4кв.2016'!T31</f>
        <v>0.108</v>
      </c>
      <c r="U31" s="104">
        <f>'приложение 7.2-1 кв. 2016'!U31+'приложение 7.2, 2 кв.2016'!U31+'приложение 7.2, 3 кв.2016 '!U31+'приложение 7.2,4кв.2016'!U31</f>
        <v>0.235</v>
      </c>
      <c r="V31" s="104">
        <f>'приложение 7.2-1 кв. 2016'!V31+'приложение 7.2, 2 кв.2016'!V31+'приложение 7.2, 3 кв.2016 '!V31+'приложение 7.2,4кв.2016'!V31</f>
        <v>0.07900000000000001</v>
      </c>
      <c r="W31" s="114"/>
      <c r="X31" s="114"/>
      <c r="Y31" s="114"/>
      <c r="Z31" s="114"/>
      <c r="AA31" s="114"/>
      <c r="AB31" s="114"/>
      <c r="AC31" s="114"/>
      <c r="AD31" s="114"/>
      <c r="AE31" s="98">
        <v>2016</v>
      </c>
      <c r="AF31" s="98">
        <v>15</v>
      </c>
      <c r="AG31" s="114"/>
      <c r="AH31" s="114"/>
      <c r="AI31" s="104">
        <f>'приложение 7.2-1 кв. 2016'!AI31+'приложение 7.2, 2 кв.2016'!AI31+'приложение 7.2, 3 кв.2016 '!AI31+'приложение 7.2,4кв.2016'!AI31</f>
        <v>0.46</v>
      </c>
      <c r="AJ31" s="114"/>
      <c r="AK31" s="161" t="s">
        <v>245</v>
      </c>
    </row>
    <row r="32" spans="1:37" s="101" customFormat="1" ht="61.5" customHeight="1">
      <c r="A32" s="126" t="s">
        <v>5</v>
      </c>
      <c r="B32" s="166" t="s">
        <v>247</v>
      </c>
      <c r="C32" s="104">
        <f>'приложение 7.2-1 кв. 2016'!C32+'приложение 7.2, 2 кв.2016'!C32+'приложение 7.2, 3 кв.2016 '!C32+'приложение 7.2,4кв.2016'!C32</f>
        <v>0</v>
      </c>
      <c r="D32" s="104">
        <f>'приложение 7.2-1 кв. 2016'!D32+'приложение 7.2, 2 кв.2016'!D32+'приложение 7.2, 3 кв.2016 '!D32+'приложение 7.2,4кв.2016'!D32</f>
        <v>0</v>
      </c>
      <c r="E32" s="104">
        <f>'приложение 7.2-1 кв. 2016'!E32+'приложение 7.2, 2 кв.2016'!E32+'приложение 7.2, 3 кв.2016 '!E32+'приложение 7.2,4кв.2016'!E32</f>
        <v>0</v>
      </c>
      <c r="F32" s="104">
        <f>'приложение 7.2-1 кв. 2016'!F32+'приложение 7.2, 2 кв.2016'!F32+'приложение 7.2, 3 кв.2016 '!F32+'приложение 7.2,4кв.2016'!F32</f>
        <v>0</v>
      </c>
      <c r="G32" s="104">
        <f>'приложение 7.2-1 кв. 2016'!G32+'приложение 7.2, 2 кв.2016'!G32+'приложение 7.2, 3 кв.2016 '!G32+'приложение 7.2,4кв.2016'!G32</f>
        <v>0</v>
      </c>
      <c r="H32" s="346">
        <f>'приложение 7.2-1 кв. 2016'!H32+'приложение 7.2, 2 кв.2016'!H32+'приложение 7.2, 3 кв.2016 '!H32+'приложение 7.2,4кв.2016'!H32</f>
        <v>1.37646</v>
      </c>
      <c r="I32" s="346">
        <f>'приложение 7.2-1 кв. 2016'!I32+'приложение 7.2, 2 кв.2016'!I32+'приложение 7.2, 3 кв.2016 '!I32+'приложение 7.2,4кв.2016'!I32</f>
        <v>0</v>
      </c>
      <c r="J32" s="346">
        <f>'приложение 7.2-1 кв. 2016'!J32+'приложение 7.2, 2 кв.2016'!J32+'приложение 7.2, 3 кв.2016 '!J32+'приложение 7.2,4кв.2016'!J32</f>
        <v>0.30684</v>
      </c>
      <c r="K32" s="346">
        <f>'приложение 7.2-1 кв. 2016'!K32+'приложение 7.2, 2 кв.2016'!K32+'приложение 7.2, 3 кв.2016 '!K32+'приложение 7.2,4кв.2016'!K32</f>
        <v>0.96195</v>
      </c>
      <c r="L32" s="346">
        <f>'приложение 7.2-1 кв. 2016'!L32+'приложение 7.2, 2 кв.2016'!L32+'приложение 7.2, 3 кв.2016 '!L32+'приложение 7.2,4кв.2016'!L32</f>
        <v>0.10767000000000002</v>
      </c>
      <c r="M32" s="104">
        <f>'приложение 7.2-1 кв. 2016'!M32+'приложение 7.2, 2 кв.2016'!M32+'приложение 7.2, 3 кв.2016 '!M32+'приложение 7.2,4кв.2016'!M32</f>
        <v>1.37646</v>
      </c>
      <c r="N32" s="104">
        <f>'приложение 7.2-1 кв. 2016'!N32+'приложение 7.2, 2 кв.2016'!N32+'приложение 7.2, 3 кв.2016 '!N32+'приложение 7.2,4кв.2016'!N32</f>
        <v>0</v>
      </c>
      <c r="O32" s="104">
        <f>'приложение 7.2-1 кв. 2016'!O32+'приложение 7.2, 2 кв.2016'!O32+'приложение 7.2, 3 кв.2016 '!O32+'приложение 7.2,4кв.2016'!O32</f>
        <v>0.30684</v>
      </c>
      <c r="P32" s="104">
        <f>'приложение 7.2-1 кв. 2016'!P32+'приложение 7.2, 2 кв.2016'!P32+'приложение 7.2, 3 кв.2016 '!P32+'приложение 7.2,4кв.2016'!P32</f>
        <v>0.96195</v>
      </c>
      <c r="Q32" s="104">
        <f>'приложение 7.2-1 кв. 2016'!Q32+'приложение 7.2, 2 кв.2016'!Q32+'приложение 7.2, 3 кв.2016 '!Q32+'приложение 7.2,4кв.2016'!Q32</f>
        <v>0.10767000000000002</v>
      </c>
      <c r="R32" s="104">
        <f>'приложение 7.2-1 кв. 2016'!R32+'приложение 7.2, 2 кв.2016'!R32+'приложение 7.2, 3 кв.2016 '!R32+'приложение 7.2,4кв.2016'!R32</f>
        <v>1.37646</v>
      </c>
      <c r="S32" s="104">
        <f>'приложение 7.2-1 кв. 2016'!S32+'приложение 7.2, 2 кв.2016'!S32+'приложение 7.2, 3 кв.2016 '!S32+'приложение 7.2,4кв.2016'!S32</f>
        <v>0</v>
      </c>
      <c r="T32" s="104">
        <f>'приложение 7.2-1 кв. 2016'!T32+'приложение 7.2, 2 кв.2016'!T32+'приложение 7.2, 3 кв.2016 '!T32+'приложение 7.2,4кв.2016'!T32</f>
        <v>0.30684</v>
      </c>
      <c r="U32" s="104">
        <f>'приложение 7.2-1 кв. 2016'!U32+'приложение 7.2, 2 кв.2016'!U32+'приложение 7.2, 3 кв.2016 '!U32+'приложение 7.2,4кв.2016'!U32</f>
        <v>0.96195</v>
      </c>
      <c r="V32" s="104">
        <f>'приложение 7.2-1 кв. 2016'!V32+'приложение 7.2, 2 кв.2016'!V32+'приложение 7.2, 3 кв.2016 '!V32+'приложение 7.2,4кв.2016'!V32</f>
        <v>0.10767000000000002</v>
      </c>
      <c r="W32" s="355"/>
      <c r="X32" s="355"/>
      <c r="Y32" s="355"/>
      <c r="Z32" s="355"/>
      <c r="AA32" s="98"/>
      <c r="AB32" s="98"/>
      <c r="AC32" s="98"/>
      <c r="AD32" s="110"/>
      <c r="AE32" s="98">
        <v>2016</v>
      </c>
      <c r="AF32" s="98">
        <v>15</v>
      </c>
      <c r="AG32" s="98" t="s">
        <v>279</v>
      </c>
      <c r="AH32" s="98" t="s">
        <v>280</v>
      </c>
      <c r="AI32" s="104">
        <f>'приложение 7.2-1 кв. 2016'!AI32+'приложение 7.2, 2 кв.2016'!AI32+'приложение 7.2, 3 кв.2016 '!AI32+'приложение 7.2,4кв.2016'!AI32</f>
        <v>4.365</v>
      </c>
      <c r="AJ32" s="98"/>
      <c r="AK32" s="166" t="s">
        <v>247</v>
      </c>
    </row>
    <row r="33" spans="1:37" s="101" customFormat="1" ht="40.5" customHeight="1">
      <c r="A33" s="170" t="s">
        <v>6</v>
      </c>
      <c r="B33" s="161" t="s">
        <v>301</v>
      </c>
      <c r="C33" s="104">
        <f>'приложение 7.2-1 кв. 2016'!C33+'приложение 7.2, 2 кв.2016'!C33+'приложение 7.2, 3 кв.2016 '!C33+'приложение 7.2,4кв.2016'!C33</f>
        <v>0</v>
      </c>
      <c r="D33" s="104">
        <f>'приложение 7.2-1 кв. 2016'!D33+'приложение 7.2, 2 кв.2016'!D33+'приложение 7.2, 3 кв.2016 '!D33+'приложение 7.2,4кв.2016'!D33</f>
        <v>0</v>
      </c>
      <c r="E33" s="104">
        <f>'приложение 7.2-1 кв. 2016'!E33+'приложение 7.2, 2 кв.2016'!E33+'приложение 7.2, 3 кв.2016 '!E33+'приложение 7.2,4кв.2016'!E33</f>
        <v>0</v>
      </c>
      <c r="F33" s="104">
        <f>'приложение 7.2-1 кв. 2016'!F33+'приложение 7.2, 2 кв.2016'!F33+'приложение 7.2, 3 кв.2016 '!F33+'приложение 7.2,4кв.2016'!F33</f>
        <v>0</v>
      </c>
      <c r="G33" s="104">
        <f>'приложение 7.2-1 кв. 2016'!G33+'приложение 7.2, 2 кв.2016'!G33+'приложение 7.2, 3 кв.2016 '!G33+'приложение 7.2,4кв.2016'!G33</f>
        <v>0</v>
      </c>
      <c r="H33" s="346">
        <f>'приложение 7.2-1 кв. 2016'!H33+'приложение 7.2, 2 кв.2016'!H33+'приложение 7.2, 3 кв.2016 '!H33+'приложение 7.2,4кв.2016'!H33</f>
        <v>0.07878</v>
      </c>
      <c r="I33" s="346">
        <f>'приложение 7.2-1 кв. 2016'!I33+'приложение 7.2, 2 кв.2016'!I33+'приложение 7.2, 3 кв.2016 '!I33+'приложение 7.2,4кв.2016'!I33</f>
        <v>0</v>
      </c>
      <c r="J33" s="346">
        <f>'приложение 7.2-1 кв. 2016'!J33+'приложение 7.2, 2 кв.2016'!J33+'приложение 7.2, 3 кв.2016 '!J33+'приложение 7.2,4кв.2016'!J33</f>
        <v>0.0263</v>
      </c>
      <c r="K33" s="346">
        <f>'приложение 7.2-1 кв. 2016'!K33+'приложение 7.2, 2 кв.2016'!K33+'приложение 7.2, 3 кв.2016 '!K33+'приложение 7.2,4кв.2016'!K33</f>
        <v>0.04539</v>
      </c>
      <c r="L33" s="346">
        <f>'приложение 7.2-1 кв. 2016'!L33+'приложение 7.2, 2 кв.2016'!L33+'приложение 7.2, 3 кв.2016 '!L33+'приложение 7.2,4кв.2016'!L33</f>
        <v>0.007089999999999999</v>
      </c>
      <c r="M33" s="104">
        <f>'приложение 7.2-1 кв. 2016'!M33+'приложение 7.2, 2 кв.2016'!M33+'приложение 7.2, 3 кв.2016 '!M33+'приложение 7.2,4кв.2016'!M33</f>
        <v>0.07878</v>
      </c>
      <c r="N33" s="104">
        <f>'приложение 7.2-1 кв. 2016'!N33+'приложение 7.2, 2 кв.2016'!N33+'приложение 7.2, 3 кв.2016 '!N33+'приложение 7.2,4кв.2016'!N33</f>
        <v>0</v>
      </c>
      <c r="O33" s="104">
        <f>'приложение 7.2-1 кв. 2016'!O33+'приложение 7.2, 2 кв.2016'!O33+'приложение 7.2, 3 кв.2016 '!O33+'приложение 7.2,4кв.2016'!O33</f>
        <v>0.0263</v>
      </c>
      <c r="P33" s="104">
        <f>'приложение 7.2-1 кв. 2016'!P33+'приложение 7.2, 2 кв.2016'!P33+'приложение 7.2, 3 кв.2016 '!P33+'приложение 7.2,4кв.2016'!P33</f>
        <v>0.04539</v>
      </c>
      <c r="Q33" s="104">
        <f>'приложение 7.2-1 кв. 2016'!Q33+'приложение 7.2, 2 кв.2016'!Q33+'приложение 7.2, 3 кв.2016 '!Q33+'приложение 7.2,4кв.2016'!Q33</f>
        <v>0.007089999999999999</v>
      </c>
      <c r="R33" s="104">
        <f>'приложение 7.2-1 кв. 2016'!R33+'приложение 7.2, 2 кв.2016'!R33+'приложение 7.2, 3 кв.2016 '!R33+'приложение 7.2,4кв.2016'!R33</f>
        <v>0.07878</v>
      </c>
      <c r="S33" s="104">
        <f>'приложение 7.2-1 кв. 2016'!S33+'приложение 7.2, 2 кв.2016'!S33+'приложение 7.2, 3 кв.2016 '!S33+'приложение 7.2,4кв.2016'!S33</f>
        <v>0</v>
      </c>
      <c r="T33" s="104">
        <f>'приложение 7.2-1 кв. 2016'!T33+'приложение 7.2, 2 кв.2016'!T33+'приложение 7.2, 3 кв.2016 '!T33+'приложение 7.2,4кв.2016'!T33</f>
        <v>0.0263</v>
      </c>
      <c r="U33" s="104">
        <f>'приложение 7.2-1 кв. 2016'!U33+'приложение 7.2, 2 кв.2016'!U33+'приложение 7.2, 3 кв.2016 '!U33+'приложение 7.2,4кв.2016'!U33</f>
        <v>0.04539</v>
      </c>
      <c r="V33" s="104">
        <f>'приложение 7.2-1 кв. 2016'!V33+'приложение 7.2, 2 кв.2016'!V33+'приложение 7.2, 3 кв.2016 '!V33+'приложение 7.2,4кв.2016'!V33</f>
        <v>0.007089999999999999</v>
      </c>
      <c r="W33" s="355"/>
      <c r="X33" s="355"/>
      <c r="Y33" s="355"/>
      <c r="Z33" s="355"/>
      <c r="AA33" s="98"/>
      <c r="AB33" s="98"/>
      <c r="AC33" s="98"/>
      <c r="AD33" s="110"/>
      <c r="AE33" s="98">
        <v>2016</v>
      </c>
      <c r="AF33" s="98">
        <v>15</v>
      </c>
      <c r="AG33" s="98"/>
      <c r="AH33" s="98"/>
      <c r="AI33" s="104">
        <f>'приложение 7.2-1 кв. 2016'!AI33+'приложение 7.2, 2 кв.2016'!AI33+'приложение 7.2, 3 кв.2016 '!AI33+'приложение 7.2,4кв.2016'!AI33</f>
        <v>0.027</v>
      </c>
      <c r="AJ33" s="98"/>
      <c r="AK33" s="161" t="s">
        <v>301</v>
      </c>
    </row>
    <row r="34" spans="1:37" s="12" customFormat="1" ht="15.75">
      <c r="A34" s="93"/>
      <c r="B34" s="43"/>
      <c r="C34" s="43"/>
      <c r="D34" s="43"/>
      <c r="E34" s="94"/>
      <c r="F34" s="94"/>
      <c r="G34" s="9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7"/>
      <c r="AJ34" s="2"/>
      <c r="AK34" s="92"/>
    </row>
    <row r="35" spans="1:37" s="12" customFormat="1" ht="15.75">
      <c r="A35" s="95"/>
      <c r="B35" s="390" t="s">
        <v>206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92"/>
    </row>
    <row r="36" spans="1:37" s="12" customFormat="1" ht="15.75">
      <c r="A36" s="95"/>
      <c r="B36" s="2" t="s">
        <v>209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92"/>
      <c r="T36" s="92"/>
      <c r="U36" s="9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92"/>
    </row>
    <row r="37" spans="1:37" s="12" customFormat="1" ht="15.75">
      <c r="A37" s="2"/>
      <c r="B37" s="96"/>
      <c r="C37" s="96"/>
      <c r="D37" s="96"/>
      <c r="E37" s="96"/>
      <c r="F37" s="96"/>
      <c r="G37" s="9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92"/>
    </row>
    <row r="38" spans="1:37" s="12" customFormat="1" ht="18.75" customHeight="1">
      <c r="A38" s="95"/>
      <c r="B38" s="206" t="s">
        <v>289</v>
      </c>
      <c r="C38" s="76"/>
      <c r="D38" s="356"/>
      <c r="E38" s="384"/>
      <c r="F38" s="384"/>
      <c r="G38" s="206"/>
      <c r="H38" s="361"/>
      <c r="I38" s="356"/>
      <c r="J38" s="384" t="s">
        <v>292</v>
      </c>
      <c r="K38" s="384"/>
      <c r="L38" s="38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92"/>
    </row>
    <row r="39" spans="1:37" s="12" customFormat="1" ht="18.75" customHeight="1">
      <c r="A39" s="95"/>
      <c r="B39" s="208"/>
      <c r="C39" s="76"/>
      <c r="D39" s="180"/>
      <c r="E39" s="354"/>
      <c r="F39" s="354"/>
      <c r="G39" s="208"/>
      <c r="H39" s="76"/>
      <c r="I39" s="180"/>
      <c r="J39" s="354"/>
      <c r="K39" s="35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92"/>
    </row>
    <row r="40" spans="1:37" s="12" customFormat="1" ht="18.75" customHeight="1">
      <c r="A40" s="95"/>
      <c r="B40" s="208" t="s">
        <v>290</v>
      </c>
      <c r="C40" s="76"/>
      <c r="D40" s="180"/>
      <c r="E40" s="383"/>
      <c r="F40" s="383"/>
      <c r="G40" s="208"/>
      <c r="H40" s="76"/>
      <c r="I40" s="180"/>
      <c r="J40" s="383" t="s">
        <v>293</v>
      </c>
      <c r="K40" s="383"/>
      <c r="L40" s="38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92"/>
    </row>
    <row r="41" spans="1:37" s="12" customFormat="1" ht="18.75" customHeight="1">
      <c r="A41" s="95"/>
      <c r="B41" s="208"/>
      <c r="C41" s="76"/>
      <c r="D41" s="180"/>
      <c r="E41" s="354"/>
      <c r="F41" s="354"/>
      <c r="G41" s="208"/>
      <c r="H41" s="76"/>
      <c r="I41" s="180"/>
      <c r="J41" s="354"/>
      <c r="K41" s="35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92"/>
    </row>
    <row r="42" spans="1:37" s="12" customFormat="1" ht="18.75" customHeight="1">
      <c r="A42" s="2"/>
      <c r="B42" s="208" t="s">
        <v>291</v>
      </c>
      <c r="C42" s="76"/>
      <c r="D42" s="210"/>
      <c r="E42" s="383"/>
      <c r="F42" s="383"/>
      <c r="G42" s="208"/>
      <c r="H42" s="76"/>
      <c r="I42" s="210"/>
      <c r="J42" s="186" t="s">
        <v>294</v>
      </c>
      <c r="K42" s="1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92"/>
    </row>
    <row r="43" spans="1:37" s="12" customFormat="1" ht="15.75">
      <c r="A43" s="92"/>
      <c r="B43" s="2"/>
      <c r="C43" s="2"/>
      <c r="D43" s="2"/>
      <c r="E43" s="92"/>
      <c r="F43" s="92"/>
      <c r="G43" s="9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92"/>
    </row>
    <row r="44" spans="1:37" s="12" customFormat="1" ht="15.75">
      <c r="A44" s="2"/>
      <c r="B44" s="2"/>
      <c r="C44" s="2"/>
      <c r="D44" s="2"/>
      <c r="E44" s="92"/>
      <c r="F44" s="92"/>
      <c r="G44" s="9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92"/>
    </row>
    <row r="45" spans="1:37" s="12" customFormat="1" ht="15.75">
      <c r="A45" s="2"/>
      <c r="B45" s="2"/>
      <c r="C45" s="2"/>
      <c r="D45" s="2"/>
      <c r="E45" s="92"/>
      <c r="F45" s="92"/>
      <c r="G45" s="9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92"/>
    </row>
    <row r="46" spans="1:37" s="12" customFormat="1" ht="15.75">
      <c r="A46" s="2"/>
      <c r="B46" s="2"/>
      <c r="C46" s="2"/>
      <c r="D46" s="2"/>
      <c r="E46" s="92"/>
      <c r="F46" s="92"/>
      <c r="G46" s="9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92"/>
    </row>
    <row r="47" spans="1:37" s="12" customFormat="1" ht="15.75">
      <c r="A47" s="2"/>
      <c r="B47" s="2"/>
      <c r="C47" s="2"/>
      <c r="D47" s="2"/>
      <c r="E47" s="92"/>
      <c r="F47" s="92"/>
      <c r="G47" s="9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92"/>
    </row>
    <row r="48" spans="1:37" s="12" customFormat="1" ht="15.75">
      <c r="A48" s="2"/>
      <c r="B48" s="2"/>
      <c r="C48" s="2"/>
      <c r="D48" s="2"/>
      <c r="E48" s="92"/>
      <c r="F48" s="92"/>
      <c r="G48" s="9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92"/>
    </row>
    <row r="49" spans="1:37" s="12" customFormat="1" ht="15.75">
      <c r="A49" s="2"/>
      <c r="B49" s="2"/>
      <c r="C49" s="2"/>
      <c r="D49" s="2"/>
      <c r="E49" s="92"/>
      <c r="F49" s="92"/>
      <c r="G49" s="9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92"/>
    </row>
    <row r="50" spans="1:37" s="12" customFormat="1" ht="15.75">
      <c r="A50" s="2"/>
      <c r="B50" s="2"/>
      <c r="C50" s="2"/>
      <c r="D50" s="2"/>
      <c r="E50" s="92"/>
      <c r="F50" s="92"/>
      <c r="G50" s="9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92"/>
    </row>
    <row r="51" spans="1:37" s="12" customFormat="1" ht="15.75">
      <c r="A51" s="2"/>
      <c r="B51" s="2"/>
      <c r="C51" s="2"/>
      <c r="D51" s="2"/>
      <c r="E51" s="92"/>
      <c r="F51" s="92"/>
      <c r="G51" s="9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92"/>
    </row>
    <row r="52" spans="1:37" s="12" customFormat="1" ht="15.75">
      <c r="A52" s="2"/>
      <c r="B52" s="2"/>
      <c r="C52" s="2"/>
      <c r="D52" s="2"/>
      <c r="E52" s="92"/>
      <c r="F52" s="92"/>
      <c r="G52" s="9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92"/>
    </row>
    <row r="53" spans="1:37" s="12" customFormat="1" ht="15.75">
      <c r="A53" s="2"/>
      <c r="B53" s="2"/>
      <c r="C53" s="2"/>
      <c r="D53" s="2"/>
      <c r="E53" s="92"/>
      <c r="F53" s="92"/>
      <c r="G53" s="9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92"/>
    </row>
    <row r="54" spans="1:37" s="12" customFormat="1" ht="15.75">
      <c r="A54" s="2"/>
      <c r="B54" s="2"/>
      <c r="C54" s="2"/>
      <c r="D54" s="2"/>
      <c r="E54" s="92"/>
      <c r="F54" s="92"/>
      <c r="G54" s="9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92"/>
    </row>
  </sheetData>
  <sheetProtection/>
  <mergeCells count="17">
    <mergeCell ref="E38:F38"/>
    <mergeCell ref="J38:L38"/>
    <mergeCell ref="E40:F40"/>
    <mergeCell ref="J40:L40"/>
    <mergeCell ref="E42:F42"/>
    <mergeCell ref="W15:AJ15"/>
    <mergeCell ref="W16:Z16"/>
    <mergeCell ref="AA16:AD16"/>
    <mergeCell ref="AE16:AI16"/>
    <mergeCell ref="AJ16:AJ17"/>
    <mergeCell ref="B35:U35"/>
    <mergeCell ref="A15:A16"/>
    <mergeCell ref="B15:B16"/>
    <mergeCell ref="C15:G16"/>
    <mergeCell ref="H15:L16"/>
    <mergeCell ref="M15:Q16"/>
    <mergeCell ref="R15:V16"/>
  </mergeCells>
  <printOptions/>
  <pageMargins left="0.31496062992125984" right="0.31496062992125984" top="0.1968503937007874" bottom="0.1968503937007874" header="0" footer="0"/>
  <pageSetup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68"/>
  <sheetViews>
    <sheetView view="pageBreakPreview" zoomScale="75" zoomScaleNormal="70" zoomScaleSheetLayoutView="75" zoomScalePageLayoutView="0" workbookViewId="0" topLeftCell="A34">
      <selection activeCell="M26" sqref="M26"/>
    </sheetView>
  </sheetViews>
  <sheetFormatPr defaultColWidth="9.00390625" defaultRowHeight="15.75" outlineLevelCol="1"/>
  <cols>
    <col min="1" max="1" width="9.00390625" style="1" customWidth="1"/>
    <col min="2" max="2" width="69.375" style="1" customWidth="1"/>
    <col min="3" max="12" width="9.75390625" style="1" customWidth="1"/>
    <col min="13" max="13" width="25.00390625" style="1" customWidth="1"/>
    <col min="14" max="14" width="10.50390625" style="1" hidden="1" customWidth="1" outlineLevel="1"/>
    <col min="15" max="15" width="10.125" style="1" hidden="1" customWidth="1" outlineLevel="1"/>
    <col min="16" max="16" width="9.00390625" style="1" customWidth="1" collapsed="1"/>
    <col min="17" max="17" width="72.125" style="1" customWidth="1"/>
    <col min="18" max="16384" width="9.00390625" style="1" customWidth="1"/>
  </cols>
  <sheetData>
    <row r="1" ht="15.75">
      <c r="M1" s="3" t="s">
        <v>124</v>
      </c>
    </row>
    <row r="2" ht="15.75">
      <c r="M2" s="90" t="s">
        <v>115</v>
      </c>
    </row>
    <row r="3" ht="15.75">
      <c r="M3" s="90" t="s">
        <v>207</v>
      </c>
    </row>
    <row r="4" ht="15.75">
      <c r="M4" s="3"/>
    </row>
    <row r="5" spans="1:15" ht="19.5" customHeight="1">
      <c r="A5" s="407" t="s">
        <v>298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246"/>
      <c r="N5" s="411"/>
      <c r="O5" s="411"/>
    </row>
    <row r="6" spans="1:17" ht="18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9" t="s">
        <v>116</v>
      </c>
      <c r="N6" s="13"/>
      <c r="O6" s="13"/>
      <c r="P6" s="71"/>
      <c r="Q6" s="71"/>
    </row>
    <row r="7" spans="1:13" ht="20.25">
      <c r="A7" s="406" t="s">
        <v>297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M7" s="79" t="s">
        <v>226</v>
      </c>
    </row>
    <row r="8" ht="18.75">
      <c r="M8" s="79" t="s">
        <v>223</v>
      </c>
    </row>
    <row r="9" ht="34.5" customHeight="1">
      <c r="M9" s="79"/>
    </row>
    <row r="10" ht="42" customHeight="1">
      <c r="M10" s="213" t="s">
        <v>232</v>
      </c>
    </row>
    <row r="11" ht="21.75" customHeight="1">
      <c r="M11" s="120" t="str">
        <f>'приложение 7.1 - А3'!W11</f>
        <v>«01 » марта 2017 года</v>
      </c>
    </row>
    <row r="12" ht="18.75">
      <c r="M12" s="79" t="s">
        <v>119</v>
      </c>
    </row>
    <row r="13" spans="1:16" ht="16.5" thickBot="1">
      <c r="A13" s="11"/>
      <c r="M13" s="3"/>
      <c r="N13" s="13"/>
      <c r="O13" s="13"/>
      <c r="P13" s="11"/>
    </row>
    <row r="14" spans="1:17" ht="24" customHeight="1">
      <c r="A14" s="408" t="s">
        <v>12</v>
      </c>
      <c r="B14" s="401" t="s">
        <v>13</v>
      </c>
      <c r="C14" s="401" t="s">
        <v>300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2" t="s">
        <v>14</v>
      </c>
      <c r="P14" s="408" t="s">
        <v>12</v>
      </c>
      <c r="Q14" s="401" t="s">
        <v>13</v>
      </c>
    </row>
    <row r="15" spans="1:17" ht="21" customHeight="1">
      <c r="A15" s="409"/>
      <c r="B15" s="391"/>
      <c r="C15" s="391" t="s">
        <v>15</v>
      </c>
      <c r="D15" s="391"/>
      <c r="E15" s="391" t="s">
        <v>16</v>
      </c>
      <c r="F15" s="391"/>
      <c r="G15" s="391" t="s">
        <v>17</v>
      </c>
      <c r="H15" s="391"/>
      <c r="I15" s="391" t="s">
        <v>18</v>
      </c>
      <c r="J15" s="391"/>
      <c r="K15" s="391" t="s">
        <v>19</v>
      </c>
      <c r="L15" s="391"/>
      <c r="M15" s="403"/>
      <c r="P15" s="409"/>
      <c r="Q15" s="391"/>
    </row>
    <row r="16" spans="1:17" ht="21.75" customHeight="1" thickBot="1">
      <c r="A16" s="410"/>
      <c r="B16" s="405"/>
      <c r="C16" s="27" t="s">
        <v>59</v>
      </c>
      <c r="D16" s="27" t="s">
        <v>70</v>
      </c>
      <c r="E16" s="27" t="s">
        <v>20</v>
      </c>
      <c r="F16" s="27" t="s">
        <v>21</v>
      </c>
      <c r="G16" s="27" t="s">
        <v>20</v>
      </c>
      <c r="H16" s="27" t="s">
        <v>21</v>
      </c>
      <c r="I16" s="27" t="s">
        <v>20</v>
      </c>
      <c r="J16" s="27" t="s">
        <v>21</v>
      </c>
      <c r="K16" s="27" t="s">
        <v>20</v>
      </c>
      <c r="L16" s="27" t="s">
        <v>21</v>
      </c>
      <c r="M16" s="404"/>
      <c r="P16" s="410"/>
      <c r="Q16" s="405"/>
    </row>
    <row r="17" spans="1:17" s="240" customFormat="1" ht="25.5" customHeight="1">
      <c r="A17" s="235">
        <v>1</v>
      </c>
      <c r="B17" s="236" t="s">
        <v>23</v>
      </c>
      <c r="C17" s="237">
        <f>E17+G17+I17+K17</f>
        <v>14.109850000000002</v>
      </c>
      <c r="D17" s="238">
        <f>F17+H17+J17+L17</f>
        <v>9.016359999999999</v>
      </c>
      <c r="E17" s="239">
        <f>E18+E25+E29+E30+E32</f>
        <v>1.9844680000000001</v>
      </c>
      <c r="F17" s="239">
        <f>F18+F25+F29+F30+F32</f>
        <v>1.96085</v>
      </c>
      <c r="G17" s="239">
        <f aca="true" t="shared" si="0" ref="G17:L17">G18+G25+G29+G30+G32</f>
        <v>2.895204</v>
      </c>
      <c r="H17" s="239">
        <f t="shared" si="0"/>
        <v>2.2508</v>
      </c>
      <c r="I17" s="239">
        <f t="shared" si="0"/>
        <v>2.895204</v>
      </c>
      <c r="J17" s="239">
        <f t="shared" si="0"/>
        <v>1.9455199999999995</v>
      </c>
      <c r="K17" s="239">
        <f t="shared" si="0"/>
        <v>6.334974000000001</v>
      </c>
      <c r="L17" s="239">
        <f t="shared" si="0"/>
        <v>2.85919</v>
      </c>
      <c r="M17" s="247"/>
      <c r="N17" s="248">
        <f>E17+G17</f>
        <v>4.879672</v>
      </c>
      <c r="O17" s="248">
        <f>F17+H17</f>
        <v>4.21165</v>
      </c>
      <c r="P17" s="235">
        <v>1</v>
      </c>
      <c r="Q17" s="236" t="s">
        <v>23</v>
      </c>
    </row>
    <row r="18" spans="1:17" ht="22.5" customHeight="1">
      <c r="A18" s="51" t="s">
        <v>1</v>
      </c>
      <c r="B18" s="4" t="s">
        <v>24</v>
      </c>
      <c r="C18" s="124">
        <f aca="true" t="shared" si="1" ref="C18:C28">E18+G18+I18+K18</f>
        <v>2.8952</v>
      </c>
      <c r="D18" s="124">
        <f aca="true" t="shared" si="2" ref="D18:D29">F18+H18+J18+L18</f>
        <v>0</v>
      </c>
      <c r="E18" s="85">
        <f>E19+E20+E21+E24</f>
        <v>0</v>
      </c>
      <c r="F18" s="85">
        <f aca="true" t="shared" si="3" ref="F18:L18">F19+F20+F21+F24</f>
        <v>0</v>
      </c>
      <c r="G18" s="85">
        <f t="shared" si="3"/>
        <v>0</v>
      </c>
      <c r="H18" s="85">
        <f t="shared" si="3"/>
        <v>0</v>
      </c>
      <c r="I18" s="85">
        <f t="shared" si="3"/>
        <v>0</v>
      </c>
      <c r="J18" s="85">
        <f t="shared" si="3"/>
        <v>0</v>
      </c>
      <c r="K18" s="85">
        <f t="shared" si="3"/>
        <v>2.8952</v>
      </c>
      <c r="L18" s="85">
        <f t="shared" si="3"/>
        <v>0</v>
      </c>
      <c r="M18" s="7"/>
      <c r="N18" s="248">
        <f aca="true" t="shared" si="4" ref="N18:N60">E18+G18</f>
        <v>0</v>
      </c>
      <c r="O18" s="248">
        <f aca="true" t="shared" si="5" ref="O18:O60">F18+H18</f>
        <v>0</v>
      </c>
      <c r="P18" s="51" t="s">
        <v>1</v>
      </c>
      <c r="Q18" s="4" t="s">
        <v>24</v>
      </c>
    </row>
    <row r="19" spans="1:17" ht="24.75" customHeight="1">
      <c r="A19" s="51" t="s">
        <v>25</v>
      </c>
      <c r="B19" s="4" t="s">
        <v>313</v>
      </c>
      <c r="C19" s="124">
        <f t="shared" si="1"/>
        <v>2.8952</v>
      </c>
      <c r="D19" s="124">
        <f t="shared" si="2"/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2.8952</v>
      </c>
      <c r="L19" s="5">
        <v>0</v>
      </c>
      <c r="M19" s="91"/>
      <c r="N19" s="248">
        <f t="shared" si="4"/>
        <v>0</v>
      </c>
      <c r="O19" s="248">
        <f t="shared" si="5"/>
        <v>0</v>
      </c>
      <c r="P19" s="51" t="s">
        <v>25</v>
      </c>
      <c r="Q19" s="4" t="s">
        <v>41</v>
      </c>
    </row>
    <row r="20" spans="1:17" ht="22.5" customHeight="1">
      <c r="A20" s="51" t="s">
        <v>35</v>
      </c>
      <c r="B20" s="4" t="s">
        <v>42</v>
      </c>
      <c r="C20" s="124">
        <f t="shared" si="1"/>
        <v>0</v>
      </c>
      <c r="D20" s="124">
        <f t="shared" si="2"/>
        <v>0</v>
      </c>
      <c r="E20" s="5"/>
      <c r="F20" s="5"/>
      <c r="G20" s="5"/>
      <c r="H20" s="5"/>
      <c r="I20" s="5"/>
      <c r="J20" s="5"/>
      <c r="K20" s="5"/>
      <c r="L20" s="5"/>
      <c r="M20" s="7"/>
      <c r="N20" s="248">
        <f t="shared" si="4"/>
        <v>0</v>
      </c>
      <c r="O20" s="248">
        <f t="shared" si="5"/>
        <v>0</v>
      </c>
      <c r="P20" s="51" t="s">
        <v>35</v>
      </c>
      <c r="Q20" s="4" t="s">
        <v>42</v>
      </c>
    </row>
    <row r="21" spans="1:17" ht="18.75" customHeight="1">
      <c r="A21" s="51" t="s">
        <v>38</v>
      </c>
      <c r="B21" s="4" t="s">
        <v>51</v>
      </c>
      <c r="C21" s="124">
        <f t="shared" si="1"/>
        <v>0</v>
      </c>
      <c r="D21" s="124">
        <f t="shared" si="2"/>
        <v>0</v>
      </c>
      <c r="E21" s="5">
        <f>SUM(E22:E23)</f>
        <v>0</v>
      </c>
      <c r="F21" s="5">
        <f>SUM(F22:F23)</f>
        <v>0</v>
      </c>
      <c r="G21" s="5">
        <f aca="true" t="shared" si="6" ref="G21:L21">SUM(G22:G23)</f>
        <v>0</v>
      </c>
      <c r="H21" s="5">
        <f t="shared" si="6"/>
        <v>0</v>
      </c>
      <c r="I21" s="5">
        <f t="shared" si="6"/>
        <v>0</v>
      </c>
      <c r="J21" s="5">
        <f t="shared" si="6"/>
        <v>0</v>
      </c>
      <c r="K21" s="5">
        <f t="shared" si="6"/>
        <v>0</v>
      </c>
      <c r="L21" s="5">
        <f t="shared" si="6"/>
        <v>0</v>
      </c>
      <c r="M21" s="7"/>
      <c r="N21" s="248">
        <f t="shared" si="4"/>
        <v>0</v>
      </c>
      <c r="O21" s="248">
        <f t="shared" si="5"/>
        <v>0</v>
      </c>
      <c r="P21" s="51" t="s">
        <v>38</v>
      </c>
      <c r="Q21" s="4" t="s">
        <v>51</v>
      </c>
    </row>
    <row r="22" spans="1:17" ht="15.75">
      <c r="A22" s="51" t="s">
        <v>39</v>
      </c>
      <c r="B22" s="4" t="s">
        <v>52</v>
      </c>
      <c r="C22" s="124">
        <f t="shared" si="1"/>
        <v>0</v>
      </c>
      <c r="D22" s="124">
        <f t="shared" si="2"/>
        <v>0</v>
      </c>
      <c r="E22" s="18"/>
      <c r="F22" s="18"/>
      <c r="G22" s="18"/>
      <c r="H22" s="18"/>
      <c r="I22" s="18"/>
      <c r="J22" s="18"/>
      <c r="K22" s="5"/>
      <c r="L22" s="5"/>
      <c r="M22" s="7"/>
      <c r="N22" s="248">
        <f t="shared" si="4"/>
        <v>0</v>
      </c>
      <c r="O22" s="248">
        <f t="shared" si="5"/>
        <v>0</v>
      </c>
      <c r="P22" s="51" t="s">
        <v>39</v>
      </c>
      <c r="Q22" s="4" t="s">
        <v>52</v>
      </c>
    </row>
    <row r="23" spans="1:17" ht="15.75">
      <c r="A23" s="51" t="s">
        <v>40</v>
      </c>
      <c r="B23" s="4" t="s">
        <v>53</v>
      </c>
      <c r="C23" s="124">
        <f t="shared" si="1"/>
        <v>0</v>
      </c>
      <c r="D23" s="124">
        <f t="shared" si="2"/>
        <v>0</v>
      </c>
      <c r="E23" s="5"/>
      <c r="F23" s="5"/>
      <c r="G23" s="5"/>
      <c r="H23" s="5"/>
      <c r="I23" s="5"/>
      <c r="J23" s="5"/>
      <c r="K23" s="5"/>
      <c r="L23" s="98"/>
      <c r="M23" s="7"/>
      <c r="N23" s="248">
        <f t="shared" si="4"/>
        <v>0</v>
      </c>
      <c r="O23" s="248">
        <f t="shared" si="5"/>
        <v>0</v>
      </c>
      <c r="P23" s="51" t="s">
        <v>40</v>
      </c>
      <c r="Q23" s="4" t="s">
        <v>53</v>
      </c>
    </row>
    <row r="24" spans="1:17" ht="15.75">
      <c r="A24" s="51" t="s">
        <v>142</v>
      </c>
      <c r="B24" s="4" t="s">
        <v>129</v>
      </c>
      <c r="C24" s="124">
        <f t="shared" si="1"/>
        <v>0</v>
      </c>
      <c r="D24" s="124">
        <f t="shared" si="2"/>
        <v>0</v>
      </c>
      <c r="E24" s="5"/>
      <c r="F24" s="5"/>
      <c r="G24" s="5"/>
      <c r="H24" s="5"/>
      <c r="I24" s="5"/>
      <c r="J24" s="5"/>
      <c r="K24" s="5"/>
      <c r="L24" s="5"/>
      <c r="M24" s="7"/>
      <c r="N24" s="248">
        <f t="shared" si="4"/>
        <v>0</v>
      </c>
      <c r="O24" s="248">
        <f t="shared" si="5"/>
        <v>0</v>
      </c>
      <c r="P24" s="51" t="s">
        <v>142</v>
      </c>
      <c r="Q24" s="4" t="s">
        <v>129</v>
      </c>
    </row>
    <row r="25" spans="1:17" ht="21.75" customHeight="1">
      <c r="A25" s="51" t="s">
        <v>2</v>
      </c>
      <c r="B25" s="4" t="s">
        <v>26</v>
      </c>
      <c r="C25" s="124">
        <f t="shared" si="1"/>
        <v>6.274</v>
      </c>
      <c r="D25" s="124">
        <f t="shared" si="2"/>
        <v>6.515099999999999</v>
      </c>
      <c r="E25" s="85">
        <f aca="true" t="shared" si="7" ref="E25:L25">SUM(E26:E28)</f>
        <v>1.5685</v>
      </c>
      <c r="F25" s="85">
        <f t="shared" si="7"/>
        <v>1.6537</v>
      </c>
      <c r="G25" s="85">
        <f t="shared" si="7"/>
        <v>1.5685</v>
      </c>
      <c r="H25" s="85">
        <f t="shared" si="7"/>
        <v>1.5953</v>
      </c>
      <c r="I25" s="85">
        <f t="shared" si="7"/>
        <v>1.5685</v>
      </c>
      <c r="J25" s="85">
        <f t="shared" si="7"/>
        <v>1.6158999999999994</v>
      </c>
      <c r="K25" s="85">
        <f t="shared" si="7"/>
        <v>1.5685</v>
      </c>
      <c r="L25" s="85">
        <f t="shared" si="7"/>
        <v>1.6502</v>
      </c>
      <c r="M25" s="91"/>
      <c r="N25" s="248">
        <f t="shared" si="4"/>
        <v>3.137</v>
      </c>
      <c r="O25" s="248">
        <f t="shared" si="5"/>
        <v>3.2489999999999997</v>
      </c>
      <c r="P25" s="51" t="s">
        <v>2</v>
      </c>
      <c r="Q25" s="4" t="s">
        <v>26</v>
      </c>
    </row>
    <row r="26" spans="1:17" ht="21.75" customHeight="1">
      <c r="A26" s="51" t="s">
        <v>130</v>
      </c>
      <c r="B26" s="4" t="s">
        <v>133</v>
      </c>
      <c r="C26" s="124">
        <f t="shared" si="1"/>
        <v>6.274</v>
      </c>
      <c r="D26" s="124">
        <f t="shared" si="2"/>
        <v>6.515099999999999</v>
      </c>
      <c r="E26" s="98">
        <v>1.5685</v>
      </c>
      <c r="F26" s="98">
        <v>1.6537</v>
      </c>
      <c r="G26" s="98">
        <v>1.5685</v>
      </c>
      <c r="H26" s="89">
        <v>1.5953</v>
      </c>
      <c r="I26" s="98">
        <v>1.5685</v>
      </c>
      <c r="J26" s="89">
        <f>4.8649-3.249</f>
        <v>1.6158999999999994</v>
      </c>
      <c r="K26" s="98">
        <v>1.5685</v>
      </c>
      <c r="L26" s="98">
        <v>1.6502</v>
      </c>
      <c r="M26" s="7"/>
      <c r="N26" s="248">
        <f t="shared" si="4"/>
        <v>3.137</v>
      </c>
      <c r="O26" s="248">
        <f t="shared" si="5"/>
        <v>3.2489999999999997</v>
      </c>
      <c r="P26" s="51" t="s">
        <v>130</v>
      </c>
      <c r="Q26" s="4" t="s">
        <v>133</v>
      </c>
    </row>
    <row r="27" spans="1:17" ht="21.75" customHeight="1">
      <c r="A27" s="51" t="s">
        <v>131</v>
      </c>
      <c r="B27" s="4" t="s">
        <v>134</v>
      </c>
      <c r="C27" s="124">
        <f t="shared" si="1"/>
        <v>0</v>
      </c>
      <c r="D27" s="124">
        <f t="shared" si="2"/>
        <v>0</v>
      </c>
      <c r="E27" s="5"/>
      <c r="F27" s="5"/>
      <c r="G27" s="5"/>
      <c r="H27" s="5"/>
      <c r="I27" s="5"/>
      <c r="J27" s="5"/>
      <c r="K27" s="5"/>
      <c r="L27" s="5"/>
      <c r="M27" s="7"/>
      <c r="N27" s="248">
        <f t="shared" si="4"/>
        <v>0</v>
      </c>
      <c r="O27" s="248">
        <f t="shared" si="5"/>
        <v>0</v>
      </c>
      <c r="P27" s="51" t="s">
        <v>131</v>
      </c>
      <c r="Q27" s="4" t="s">
        <v>134</v>
      </c>
    </row>
    <row r="28" spans="1:17" ht="21.75" customHeight="1">
      <c r="A28" s="51" t="s">
        <v>132</v>
      </c>
      <c r="B28" s="4" t="s">
        <v>135</v>
      </c>
      <c r="C28" s="124">
        <f t="shared" si="1"/>
        <v>0</v>
      </c>
      <c r="D28" s="124">
        <f t="shared" si="2"/>
        <v>0</v>
      </c>
      <c r="E28" s="5"/>
      <c r="F28" s="5"/>
      <c r="G28" s="5"/>
      <c r="H28" s="5"/>
      <c r="I28" s="5"/>
      <c r="J28" s="5"/>
      <c r="K28" s="5"/>
      <c r="L28" s="5"/>
      <c r="M28" s="7"/>
      <c r="N28" s="248">
        <f t="shared" si="4"/>
        <v>0</v>
      </c>
      <c r="O28" s="248">
        <f t="shared" si="5"/>
        <v>0</v>
      </c>
      <c r="P28" s="51" t="s">
        <v>132</v>
      </c>
      <c r="Q28" s="4" t="s">
        <v>135</v>
      </c>
    </row>
    <row r="29" spans="1:20" ht="21.75" customHeight="1">
      <c r="A29" s="51" t="s">
        <v>11</v>
      </c>
      <c r="B29" s="4" t="s">
        <v>27</v>
      </c>
      <c r="C29" s="357">
        <f>E29+G29+I29+K29</f>
        <v>1.64995</v>
      </c>
      <c r="D29" s="124">
        <f t="shared" si="2"/>
        <v>0.70303</v>
      </c>
      <c r="E29" s="177">
        <f>(0.5429+0.2697)*0.18</f>
        <v>0.14626799999999998</v>
      </c>
      <c r="F29" s="177">
        <f>('приложение 7.2-1 кв. 2016'!H18)*0.18</f>
        <v>0.14265</v>
      </c>
      <c r="G29" s="177">
        <f>(0.6708+1.022)*0.18</f>
        <v>0.30470400000000003</v>
      </c>
      <c r="H29" s="177">
        <v>0.1881</v>
      </c>
      <c r="I29" s="177">
        <f>(0.6708+1.022)*0.18</f>
        <v>0.30470400000000003</v>
      </c>
      <c r="J29" s="5">
        <f>0.4743-0.33075</f>
        <v>0.14355</v>
      </c>
      <c r="K29" s="5">
        <f>(0.9772+0.7571)*0.18+0.5821</f>
        <v>0.894274</v>
      </c>
      <c r="L29" s="5">
        <v>0.22873</v>
      </c>
      <c r="M29" s="358">
        <f>1.65-C29</f>
        <v>4.999999999988347E-05</v>
      </c>
      <c r="N29" s="248">
        <f t="shared" si="4"/>
        <v>0.45097200000000004</v>
      </c>
      <c r="O29" s="248">
        <f t="shared" si="5"/>
        <v>0.33075</v>
      </c>
      <c r="P29" s="51" t="s">
        <v>11</v>
      </c>
      <c r="Q29" s="4" t="s">
        <v>27</v>
      </c>
      <c r="R29" s="1" t="s">
        <v>296</v>
      </c>
      <c r="S29" s="1" t="s">
        <v>296</v>
      </c>
      <c r="T29" s="1" t="s">
        <v>296</v>
      </c>
    </row>
    <row r="30" spans="1:17" ht="21.75" customHeight="1">
      <c r="A30" s="51" t="s">
        <v>28</v>
      </c>
      <c r="B30" s="4" t="s">
        <v>249</v>
      </c>
      <c r="C30" s="124">
        <f>E30+G30+I30+K30</f>
        <v>3.2906999999999997</v>
      </c>
      <c r="D30" s="124">
        <f>F30+H30+J30+L30</f>
        <v>1.79823</v>
      </c>
      <c r="E30" s="5">
        <v>0.2697</v>
      </c>
      <c r="F30" s="5">
        <v>0.1645</v>
      </c>
      <c r="G30" s="5">
        <v>1.022</v>
      </c>
      <c r="H30" s="5">
        <v>0.4674</v>
      </c>
      <c r="I30" s="5">
        <v>1.022</v>
      </c>
      <c r="J30" s="5">
        <f>0.81797-0.6319</f>
        <v>0.18606999999999996</v>
      </c>
      <c r="K30" s="5">
        <v>0.977</v>
      </c>
      <c r="L30" s="5">
        <v>0.98026</v>
      </c>
      <c r="M30" s="7"/>
      <c r="N30" s="248">
        <f>E30+G30</f>
        <v>1.2917</v>
      </c>
      <c r="O30" s="248">
        <f t="shared" si="5"/>
        <v>0.6319</v>
      </c>
      <c r="P30" s="51" t="s">
        <v>28</v>
      </c>
      <c r="Q30" s="4" t="s">
        <v>249</v>
      </c>
    </row>
    <row r="31" spans="1:17" ht="21.75" customHeight="1">
      <c r="A31" s="51" t="s">
        <v>29</v>
      </c>
      <c r="B31" s="4" t="s">
        <v>54</v>
      </c>
      <c r="C31" s="124">
        <f aca="true" t="shared" si="8" ref="C31:C40">E31+G31+I31+K31</f>
        <v>0</v>
      </c>
      <c r="D31" s="124">
        <f aca="true" t="shared" si="9" ref="D31:D41">F31+H31+J31+L31</f>
        <v>0</v>
      </c>
      <c r="E31" s="5"/>
      <c r="F31" s="5"/>
      <c r="G31" s="5"/>
      <c r="H31" s="5"/>
      <c r="I31" s="5"/>
      <c r="J31" s="5"/>
      <c r="K31" s="5"/>
      <c r="L31" s="5"/>
      <c r="M31" s="7"/>
      <c r="N31" s="248">
        <f t="shared" si="4"/>
        <v>0</v>
      </c>
      <c r="O31" s="248">
        <f t="shared" si="5"/>
        <v>0</v>
      </c>
      <c r="P31" s="51" t="s">
        <v>29</v>
      </c>
      <c r="Q31" s="4" t="s">
        <v>54</v>
      </c>
    </row>
    <row r="32" spans="1:17" ht="21.75" customHeight="1" thickBot="1">
      <c r="A32" s="54" t="s">
        <v>85</v>
      </c>
      <c r="B32" s="55" t="s">
        <v>139</v>
      </c>
      <c r="C32" s="233">
        <f t="shared" si="8"/>
        <v>0</v>
      </c>
      <c r="D32" s="233">
        <f t="shared" si="9"/>
        <v>0</v>
      </c>
      <c r="E32" s="26"/>
      <c r="F32" s="26"/>
      <c r="G32" s="26"/>
      <c r="H32" s="26"/>
      <c r="I32" s="26"/>
      <c r="J32" s="26"/>
      <c r="K32" s="26"/>
      <c r="L32" s="26"/>
      <c r="M32" s="23"/>
      <c r="N32" s="248">
        <f t="shared" si="4"/>
        <v>0</v>
      </c>
      <c r="O32" s="248">
        <f t="shared" si="5"/>
        <v>0</v>
      </c>
      <c r="P32" s="54" t="s">
        <v>85</v>
      </c>
      <c r="Q32" s="55" t="s">
        <v>139</v>
      </c>
    </row>
    <row r="33" spans="1:17" s="240" customFormat="1" ht="21.75" customHeight="1">
      <c r="A33" s="241" t="s">
        <v>3</v>
      </c>
      <c r="B33" s="236" t="s">
        <v>55</v>
      </c>
      <c r="C33" s="242">
        <f t="shared" si="8"/>
        <v>0</v>
      </c>
      <c r="D33" s="242">
        <f t="shared" si="9"/>
        <v>0</v>
      </c>
      <c r="E33" s="243"/>
      <c r="F33" s="243"/>
      <c r="G33" s="243"/>
      <c r="H33" s="243"/>
      <c r="I33" s="243"/>
      <c r="J33" s="243"/>
      <c r="K33" s="243"/>
      <c r="L33" s="243"/>
      <c r="M33" s="244"/>
      <c r="N33" s="248">
        <f t="shared" si="4"/>
        <v>0</v>
      </c>
      <c r="O33" s="248">
        <f t="shared" si="5"/>
        <v>0</v>
      </c>
      <c r="P33" s="241" t="s">
        <v>3</v>
      </c>
      <c r="Q33" s="236" t="s">
        <v>55</v>
      </c>
    </row>
    <row r="34" spans="1:17" ht="21.75" customHeight="1">
      <c r="A34" s="51" t="s">
        <v>4</v>
      </c>
      <c r="B34" s="4" t="s">
        <v>60</v>
      </c>
      <c r="C34" s="124">
        <f t="shared" si="8"/>
        <v>0</v>
      </c>
      <c r="D34" s="124">
        <f t="shared" si="9"/>
        <v>0</v>
      </c>
      <c r="E34" s="5"/>
      <c r="F34" s="5"/>
      <c r="G34" s="5"/>
      <c r="H34" s="5"/>
      <c r="I34" s="5"/>
      <c r="J34" s="5"/>
      <c r="K34" s="5"/>
      <c r="L34" s="5"/>
      <c r="M34" s="7"/>
      <c r="N34" s="248">
        <f t="shared" si="4"/>
        <v>0</v>
      </c>
      <c r="O34" s="248">
        <f t="shared" si="5"/>
        <v>0</v>
      </c>
      <c r="P34" s="51" t="s">
        <v>4</v>
      </c>
      <c r="Q34" s="4" t="s">
        <v>60</v>
      </c>
    </row>
    <row r="35" spans="1:17" ht="21.75" customHeight="1">
      <c r="A35" s="51" t="s">
        <v>5</v>
      </c>
      <c r="B35" s="4" t="s">
        <v>56</v>
      </c>
      <c r="C35" s="124">
        <f t="shared" si="8"/>
        <v>0</v>
      </c>
      <c r="D35" s="124">
        <f t="shared" si="9"/>
        <v>0</v>
      </c>
      <c r="E35" s="5"/>
      <c r="F35" s="5"/>
      <c r="G35" s="5"/>
      <c r="H35" s="5"/>
      <c r="I35" s="5"/>
      <c r="J35" s="5"/>
      <c r="K35" s="5"/>
      <c r="L35" s="5"/>
      <c r="M35" s="7"/>
      <c r="N35" s="248">
        <f t="shared" si="4"/>
        <v>0</v>
      </c>
      <c r="O35" s="248">
        <f t="shared" si="5"/>
        <v>0</v>
      </c>
      <c r="P35" s="51" t="s">
        <v>5</v>
      </c>
      <c r="Q35" s="4" t="s">
        <v>56</v>
      </c>
    </row>
    <row r="36" spans="1:17" ht="21.75" customHeight="1">
      <c r="A36" s="53" t="s">
        <v>6</v>
      </c>
      <c r="B36" s="4" t="s">
        <v>57</v>
      </c>
      <c r="C36" s="124">
        <f t="shared" si="8"/>
        <v>0</v>
      </c>
      <c r="D36" s="124">
        <f t="shared" si="9"/>
        <v>0</v>
      </c>
      <c r="E36" s="85"/>
      <c r="F36" s="85"/>
      <c r="G36" s="87"/>
      <c r="H36" s="87"/>
      <c r="I36" s="87"/>
      <c r="J36" s="87"/>
      <c r="K36" s="87"/>
      <c r="L36" s="87"/>
      <c r="M36" s="49"/>
      <c r="N36" s="248">
        <f t="shared" si="4"/>
        <v>0</v>
      </c>
      <c r="O36" s="248">
        <f t="shared" si="5"/>
        <v>0</v>
      </c>
      <c r="P36" s="53" t="s">
        <v>6</v>
      </c>
      <c r="Q36" s="4" t="s">
        <v>57</v>
      </c>
    </row>
    <row r="37" spans="1:17" ht="21.75" customHeight="1">
      <c r="A37" s="53" t="s">
        <v>7</v>
      </c>
      <c r="B37" s="4" t="s">
        <v>30</v>
      </c>
      <c r="C37" s="124">
        <f t="shared" si="8"/>
        <v>0</v>
      </c>
      <c r="D37" s="124">
        <f t="shared" si="9"/>
        <v>0</v>
      </c>
      <c r="E37" s="85"/>
      <c r="F37" s="85"/>
      <c r="G37" s="87"/>
      <c r="H37" s="87"/>
      <c r="I37" s="87"/>
      <c r="J37" s="87"/>
      <c r="K37" s="87"/>
      <c r="L37" s="87"/>
      <c r="M37" s="49"/>
      <c r="N37" s="248">
        <f t="shared" si="4"/>
        <v>0</v>
      </c>
      <c r="O37" s="248">
        <f t="shared" si="5"/>
        <v>0</v>
      </c>
      <c r="P37" s="53" t="s">
        <v>7</v>
      </c>
      <c r="Q37" s="4" t="s">
        <v>30</v>
      </c>
    </row>
    <row r="38" spans="1:17" ht="21.75" customHeight="1">
      <c r="A38" s="51" t="s">
        <v>44</v>
      </c>
      <c r="B38" s="4" t="s">
        <v>37</v>
      </c>
      <c r="C38" s="124">
        <f t="shared" si="8"/>
        <v>0</v>
      </c>
      <c r="D38" s="124">
        <f t="shared" si="9"/>
        <v>0</v>
      </c>
      <c r="E38" s="85"/>
      <c r="F38" s="85"/>
      <c r="G38" s="87"/>
      <c r="H38" s="87"/>
      <c r="I38" s="87"/>
      <c r="J38" s="87"/>
      <c r="K38" s="87"/>
      <c r="L38" s="87"/>
      <c r="M38" s="49"/>
      <c r="N38" s="248">
        <f t="shared" si="4"/>
        <v>0</v>
      </c>
      <c r="O38" s="248">
        <f t="shared" si="5"/>
        <v>0</v>
      </c>
      <c r="P38" s="51" t="s">
        <v>44</v>
      </c>
      <c r="Q38" s="4" t="s">
        <v>37</v>
      </c>
    </row>
    <row r="39" spans="1:17" ht="21.75" customHeight="1">
      <c r="A39" s="51" t="s">
        <v>50</v>
      </c>
      <c r="B39" s="4" t="s">
        <v>137</v>
      </c>
      <c r="C39" s="124">
        <f t="shared" si="8"/>
        <v>0</v>
      </c>
      <c r="D39" s="124">
        <f t="shared" si="9"/>
        <v>0</v>
      </c>
      <c r="E39" s="85"/>
      <c r="F39" s="85"/>
      <c r="G39" s="87"/>
      <c r="H39" s="87"/>
      <c r="I39" s="87"/>
      <c r="J39" s="87"/>
      <c r="K39" s="87"/>
      <c r="L39" s="87"/>
      <c r="M39" s="49"/>
      <c r="N39" s="248">
        <f t="shared" si="4"/>
        <v>0</v>
      </c>
      <c r="O39" s="248">
        <f t="shared" si="5"/>
        <v>0</v>
      </c>
      <c r="P39" s="51" t="s">
        <v>50</v>
      </c>
      <c r="Q39" s="4" t="s">
        <v>137</v>
      </c>
    </row>
    <row r="40" spans="1:17" ht="21.75" customHeight="1" thickBot="1">
      <c r="A40" s="54" t="s">
        <v>136</v>
      </c>
      <c r="B40" s="55" t="s">
        <v>31</v>
      </c>
      <c r="C40" s="233">
        <f t="shared" si="8"/>
        <v>0</v>
      </c>
      <c r="D40" s="233">
        <f t="shared" si="9"/>
        <v>0</v>
      </c>
      <c r="E40" s="86"/>
      <c r="F40" s="86"/>
      <c r="G40" s="88"/>
      <c r="H40" s="88"/>
      <c r="I40" s="88"/>
      <c r="J40" s="88"/>
      <c r="K40" s="88"/>
      <c r="L40" s="88"/>
      <c r="M40" s="50"/>
      <c r="N40" s="248">
        <f t="shared" si="4"/>
        <v>0</v>
      </c>
      <c r="O40" s="248">
        <f t="shared" si="5"/>
        <v>0</v>
      </c>
      <c r="P40" s="54" t="s">
        <v>136</v>
      </c>
      <c r="Q40" s="55" t="s">
        <v>31</v>
      </c>
    </row>
    <row r="41" spans="1:17" ht="21.75" customHeight="1">
      <c r="A41" s="56"/>
      <c r="B41" s="57" t="s">
        <v>22</v>
      </c>
      <c r="C41" s="234">
        <f>E41+G41+I41+K41</f>
        <v>14.109850000000002</v>
      </c>
      <c r="D41" s="234">
        <f t="shared" si="9"/>
        <v>9.016359999999999</v>
      </c>
      <c r="E41" s="334">
        <f>E17+E33</f>
        <v>1.9844680000000001</v>
      </c>
      <c r="F41" s="335">
        <f aca="true" t="shared" si="10" ref="F41:L41">F17+F33</f>
        <v>1.96085</v>
      </c>
      <c r="G41" s="335">
        <f t="shared" si="10"/>
        <v>2.895204</v>
      </c>
      <c r="H41" s="335">
        <f t="shared" si="10"/>
        <v>2.2508</v>
      </c>
      <c r="I41" s="335">
        <f t="shared" si="10"/>
        <v>2.895204</v>
      </c>
      <c r="J41" s="335">
        <f t="shared" si="10"/>
        <v>1.9455199999999995</v>
      </c>
      <c r="K41" s="335">
        <f t="shared" si="10"/>
        <v>6.334974000000001</v>
      </c>
      <c r="L41" s="335">
        <f t="shared" si="10"/>
        <v>2.85919</v>
      </c>
      <c r="M41" s="58"/>
      <c r="N41" s="248">
        <f t="shared" si="4"/>
        <v>4.879672</v>
      </c>
      <c r="O41" s="248">
        <f t="shared" si="5"/>
        <v>4.21165</v>
      </c>
      <c r="P41" s="56"/>
      <c r="Q41" s="57" t="s">
        <v>22</v>
      </c>
    </row>
    <row r="42" spans="1:17" ht="21.75" customHeight="1">
      <c r="A42" s="6"/>
      <c r="B42" s="4" t="s">
        <v>125</v>
      </c>
      <c r="C42" s="85"/>
      <c r="D42" s="85"/>
      <c r="E42" s="85"/>
      <c r="F42" s="85"/>
      <c r="G42" s="87"/>
      <c r="H42" s="87"/>
      <c r="I42" s="87"/>
      <c r="J42" s="87"/>
      <c r="K42" s="87"/>
      <c r="L42" s="87"/>
      <c r="M42" s="49"/>
      <c r="N42" s="248">
        <f t="shared" si="4"/>
        <v>0</v>
      </c>
      <c r="O42" s="248">
        <f t="shared" si="5"/>
        <v>0</v>
      </c>
      <c r="P42" s="6"/>
      <c r="Q42" s="4" t="s">
        <v>125</v>
      </c>
    </row>
    <row r="43" spans="1:17" ht="21.75" customHeight="1">
      <c r="A43" s="6"/>
      <c r="B43" s="47" t="s">
        <v>126</v>
      </c>
      <c r="C43" s="85"/>
      <c r="D43" s="85"/>
      <c r="E43" s="85"/>
      <c r="F43" s="85"/>
      <c r="G43" s="87"/>
      <c r="H43" s="87"/>
      <c r="I43" s="87"/>
      <c r="J43" s="87"/>
      <c r="K43" s="87"/>
      <c r="L43" s="87"/>
      <c r="M43" s="49"/>
      <c r="N43" s="248">
        <f t="shared" si="4"/>
        <v>0</v>
      </c>
      <c r="O43" s="248">
        <f t="shared" si="5"/>
        <v>0</v>
      </c>
      <c r="P43" s="6"/>
      <c r="Q43" s="47" t="s">
        <v>126</v>
      </c>
    </row>
    <row r="44" spans="1:17" ht="21.75" customHeight="1" thickBot="1">
      <c r="A44" s="28"/>
      <c r="B44" s="48" t="s">
        <v>127</v>
      </c>
      <c r="C44" s="86"/>
      <c r="D44" s="86"/>
      <c r="E44" s="86"/>
      <c r="F44" s="86"/>
      <c r="G44" s="88"/>
      <c r="H44" s="88"/>
      <c r="I44" s="88"/>
      <c r="J44" s="88"/>
      <c r="K44" s="88"/>
      <c r="L44" s="88"/>
      <c r="M44" s="50"/>
      <c r="N44" s="248">
        <f t="shared" si="4"/>
        <v>0</v>
      </c>
      <c r="O44" s="248">
        <f t="shared" si="5"/>
        <v>0</v>
      </c>
      <c r="P44" s="28"/>
      <c r="Q44" s="48" t="s">
        <v>127</v>
      </c>
    </row>
    <row r="45" spans="1:17" ht="15.75">
      <c r="A45" s="9"/>
      <c r="B45" s="52"/>
      <c r="C45" s="24"/>
      <c r="D45" s="24"/>
      <c r="E45" s="24"/>
      <c r="F45" s="24"/>
      <c r="G45" s="8"/>
      <c r="H45" s="8"/>
      <c r="I45" s="8"/>
      <c r="J45" s="8"/>
      <c r="K45" s="8"/>
      <c r="L45" s="8"/>
      <c r="M45" s="8"/>
      <c r="N45" s="248">
        <f t="shared" si="4"/>
        <v>0</v>
      </c>
      <c r="O45" s="248">
        <f t="shared" si="5"/>
        <v>0</v>
      </c>
      <c r="P45" s="9"/>
      <c r="Q45" s="52"/>
    </row>
    <row r="46" spans="1:16" ht="15.75">
      <c r="A46" s="9" t="s">
        <v>58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248">
        <f t="shared" si="4"/>
        <v>0</v>
      </c>
      <c r="O46" s="248">
        <f t="shared" si="5"/>
        <v>0</v>
      </c>
      <c r="P46" s="9" t="s">
        <v>58</v>
      </c>
    </row>
    <row r="47" spans="1:16" ht="15.75">
      <c r="A47" s="9" t="s">
        <v>71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248">
        <f t="shared" si="4"/>
        <v>0</v>
      </c>
      <c r="O47" s="248">
        <f t="shared" si="5"/>
        <v>0</v>
      </c>
      <c r="P47" s="9" t="s">
        <v>71</v>
      </c>
    </row>
    <row r="48" spans="1:16" ht="15.75">
      <c r="A48" s="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248">
        <f t="shared" si="4"/>
        <v>0</v>
      </c>
      <c r="O48" s="248">
        <f t="shared" si="5"/>
        <v>0</v>
      </c>
      <c r="P48" s="9"/>
    </row>
    <row r="49" spans="2:17" ht="18.75">
      <c r="B49" s="208" t="s">
        <v>291</v>
      </c>
      <c r="C49" s="76"/>
      <c r="D49" s="211"/>
      <c r="E49" s="383" t="s">
        <v>294</v>
      </c>
      <c r="F49" s="383"/>
      <c r="G49" s="19"/>
      <c r="H49" s="19"/>
      <c r="I49" s="19"/>
      <c r="J49" s="19"/>
      <c r="K49" s="19"/>
      <c r="L49" s="19"/>
      <c r="N49" s="248" t="e">
        <f t="shared" si="4"/>
        <v>#VALUE!</v>
      </c>
      <c r="O49" s="248">
        <f t="shared" si="5"/>
        <v>0</v>
      </c>
      <c r="Q49" s="208" t="s">
        <v>291</v>
      </c>
    </row>
    <row r="50" spans="3:15" ht="15.75"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248">
        <f t="shared" si="4"/>
        <v>0</v>
      </c>
      <c r="O50" s="248">
        <f t="shared" si="5"/>
        <v>0</v>
      </c>
    </row>
    <row r="51" spans="3:15" ht="15.75"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248">
        <f t="shared" si="4"/>
        <v>0</v>
      </c>
      <c r="O51" s="248">
        <f t="shared" si="5"/>
        <v>0</v>
      </c>
    </row>
    <row r="52" spans="3:15" ht="15.75"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248">
        <f t="shared" si="4"/>
        <v>0</v>
      </c>
      <c r="O52" s="248">
        <f t="shared" si="5"/>
        <v>0</v>
      </c>
    </row>
    <row r="53" spans="3:15" ht="15.75">
      <c r="C53" s="19"/>
      <c r="D53" s="19"/>
      <c r="E53" s="19"/>
      <c r="F53" s="19"/>
      <c r="G53" s="19"/>
      <c r="H53" s="19"/>
      <c r="I53" s="19"/>
      <c r="J53" s="19"/>
      <c r="K53" s="19"/>
      <c r="L53" s="19"/>
      <c r="N53" s="248">
        <f t="shared" si="4"/>
        <v>0</v>
      </c>
      <c r="O53" s="248">
        <f t="shared" si="5"/>
        <v>0</v>
      </c>
    </row>
    <row r="54" spans="3:15" ht="15.75">
      <c r="C54" s="19"/>
      <c r="D54" s="19"/>
      <c r="E54" s="19"/>
      <c r="F54" s="19"/>
      <c r="G54" s="19"/>
      <c r="H54" s="19"/>
      <c r="I54" s="19"/>
      <c r="J54" s="19"/>
      <c r="K54" s="19"/>
      <c r="L54" s="19"/>
      <c r="N54" s="248">
        <f t="shared" si="4"/>
        <v>0</v>
      </c>
      <c r="O54" s="248">
        <f t="shared" si="5"/>
        <v>0</v>
      </c>
    </row>
    <row r="55" spans="3:15" ht="15.75">
      <c r="C55" s="19"/>
      <c r="D55" s="19"/>
      <c r="E55" s="19"/>
      <c r="F55" s="19"/>
      <c r="G55" s="19"/>
      <c r="H55" s="19"/>
      <c r="I55" s="19"/>
      <c r="J55" s="19"/>
      <c r="K55" s="19"/>
      <c r="L55" s="19"/>
      <c r="N55" s="248">
        <f t="shared" si="4"/>
        <v>0</v>
      </c>
      <c r="O55" s="248">
        <f t="shared" si="5"/>
        <v>0</v>
      </c>
    </row>
    <row r="56" spans="3:15" ht="15.75">
      <c r="C56" s="19"/>
      <c r="D56" s="19"/>
      <c r="E56" s="19"/>
      <c r="F56" s="19"/>
      <c r="G56" s="19"/>
      <c r="H56" s="19"/>
      <c r="I56" s="19"/>
      <c r="J56" s="19"/>
      <c r="K56" s="19"/>
      <c r="L56" s="19"/>
      <c r="N56" s="248">
        <f t="shared" si="4"/>
        <v>0</v>
      </c>
      <c r="O56" s="248">
        <f t="shared" si="5"/>
        <v>0</v>
      </c>
    </row>
    <row r="57" spans="3:15" ht="15.75">
      <c r="C57" s="19"/>
      <c r="D57" s="19"/>
      <c r="E57" s="19"/>
      <c r="F57" s="19"/>
      <c r="G57" s="19"/>
      <c r="H57" s="19"/>
      <c r="I57" s="19"/>
      <c r="J57" s="19"/>
      <c r="K57" s="19"/>
      <c r="L57" s="19"/>
      <c r="N57" s="248">
        <f t="shared" si="4"/>
        <v>0</v>
      </c>
      <c r="O57" s="248">
        <f t="shared" si="5"/>
        <v>0</v>
      </c>
    </row>
    <row r="58" spans="3:15" ht="15.75">
      <c r="C58" s="19"/>
      <c r="D58" s="19"/>
      <c r="E58" s="19"/>
      <c r="F58" s="19"/>
      <c r="G58" s="19"/>
      <c r="H58" s="19"/>
      <c r="I58" s="19"/>
      <c r="J58" s="19"/>
      <c r="K58" s="19"/>
      <c r="L58" s="19"/>
      <c r="N58" s="248">
        <f t="shared" si="4"/>
        <v>0</v>
      </c>
      <c r="O58" s="248">
        <f t="shared" si="5"/>
        <v>0</v>
      </c>
    </row>
    <row r="59" spans="3:15" ht="15.75">
      <c r="C59" s="25"/>
      <c r="D59" s="25"/>
      <c r="E59" s="25"/>
      <c r="F59" s="25"/>
      <c r="G59" s="25"/>
      <c r="H59" s="25"/>
      <c r="I59" s="25"/>
      <c r="J59" s="25"/>
      <c r="K59" s="25"/>
      <c r="L59" s="25"/>
      <c r="N59" s="248">
        <f t="shared" si="4"/>
        <v>0</v>
      </c>
      <c r="O59" s="248">
        <f t="shared" si="5"/>
        <v>0</v>
      </c>
    </row>
    <row r="60" spans="14:15" ht="15.75">
      <c r="N60" s="248">
        <f t="shared" si="4"/>
        <v>0</v>
      </c>
      <c r="O60" s="248">
        <f t="shared" si="5"/>
        <v>0</v>
      </c>
    </row>
    <row r="61" spans="6:12" ht="15.75">
      <c r="F61" s="25"/>
      <c r="G61" s="25"/>
      <c r="H61" s="25"/>
      <c r="I61" s="25"/>
      <c r="J61" s="25"/>
      <c r="K61" s="25"/>
      <c r="L61" s="25"/>
    </row>
    <row r="62" spans="8:12" ht="15.75">
      <c r="H62" s="19"/>
      <c r="I62" s="19"/>
      <c r="J62" s="19"/>
      <c r="K62" s="19"/>
      <c r="L62" s="19"/>
    </row>
    <row r="63" spans="3:12" ht="15.75"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3:12" ht="15.75"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6" spans="6:8" ht="15.75">
      <c r="F66" s="14"/>
      <c r="G66" s="14"/>
      <c r="H66" s="14"/>
    </row>
    <row r="67" spans="3:12" ht="15.75">
      <c r="C67" s="16"/>
      <c r="F67" s="17"/>
      <c r="H67" s="15"/>
      <c r="I67" s="15"/>
      <c r="J67" s="15"/>
      <c r="L67" s="21"/>
    </row>
    <row r="68" spans="3:8" ht="15.75">
      <c r="C68" s="11"/>
      <c r="H68" s="11"/>
    </row>
  </sheetData>
  <sheetProtection/>
  <mergeCells count="15">
    <mergeCell ref="E49:F49"/>
    <mergeCell ref="I15:J15"/>
    <mergeCell ref="K15:L15"/>
    <mergeCell ref="A7:K7"/>
    <mergeCell ref="A5:L5"/>
    <mergeCell ref="P14:P16"/>
    <mergeCell ref="N5:O5"/>
    <mergeCell ref="A14:A16"/>
    <mergeCell ref="B14:B16"/>
    <mergeCell ref="C14:L14"/>
    <mergeCell ref="M14:M16"/>
    <mergeCell ref="C15:D15"/>
    <mergeCell ref="E15:F15"/>
    <mergeCell ref="G15:H15"/>
    <mergeCell ref="Q14:Q16"/>
  </mergeCells>
  <printOptions/>
  <pageMargins left="0.1968503937007874" right="0.1968503937007874" top="0.3937007874015748" bottom="0.196850393700787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V31"/>
  <sheetViews>
    <sheetView zoomScale="70" zoomScaleNormal="70" zoomScalePageLayoutView="0" workbookViewId="0" topLeftCell="B4">
      <selection activeCell="J16" sqref="J16"/>
    </sheetView>
  </sheetViews>
  <sheetFormatPr defaultColWidth="9.00390625" defaultRowHeight="15.75"/>
  <cols>
    <col min="1" max="1" width="5.25390625" style="1" customWidth="1"/>
    <col min="2" max="2" width="37.75390625" style="1" customWidth="1"/>
    <col min="3" max="3" width="9.375" style="1" customWidth="1"/>
    <col min="4" max="4" width="7.25390625" style="1" customWidth="1"/>
    <col min="5" max="5" width="7.125" style="1" customWidth="1"/>
    <col min="6" max="6" width="7.875" style="1" customWidth="1"/>
    <col min="7" max="7" width="8.75390625" style="1" customWidth="1"/>
    <col min="8" max="8" width="9.75390625" style="1" customWidth="1"/>
    <col min="9" max="9" width="7.25390625" style="1" customWidth="1"/>
    <col min="10" max="10" width="8.375" style="1" customWidth="1"/>
    <col min="11" max="11" width="7.875" style="1" customWidth="1"/>
    <col min="12" max="12" width="9.375" style="1" customWidth="1"/>
    <col min="13" max="13" width="10.2539062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875" style="1" customWidth="1"/>
    <col min="18" max="18" width="9.50390625" style="1" customWidth="1"/>
    <col min="19" max="20" width="8.00390625" style="1" customWidth="1"/>
    <col min="21" max="21" width="8.875" style="1" customWidth="1"/>
    <col min="22" max="22" width="13.125" style="1" customWidth="1"/>
    <col min="23" max="16384" width="9.00390625" style="1" customWidth="1"/>
  </cols>
  <sheetData>
    <row r="1" spans="13:22" ht="18.75">
      <c r="M1" s="3"/>
      <c r="S1" s="76"/>
      <c r="T1" s="76"/>
      <c r="U1" s="76"/>
      <c r="V1" s="79"/>
    </row>
    <row r="2" spans="13:22" ht="18.75">
      <c r="M2" s="3"/>
      <c r="S2" s="76"/>
      <c r="T2" s="76"/>
      <c r="U2" s="76"/>
      <c r="V2" s="79" t="s">
        <v>186</v>
      </c>
    </row>
    <row r="3" spans="13:22" ht="18.75">
      <c r="M3" s="3"/>
      <c r="S3" s="76"/>
      <c r="T3" s="76"/>
      <c r="U3" s="76"/>
      <c r="V3" s="214" t="s">
        <v>115</v>
      </c>
    </row>
    <row r="4" spans="13:22" ht="18.75">
      <c r="M4" s="3"/>
      <c r="S4" s="76"/>
      <c r="T4" s="76"/>
      <c r="U4" s="76"/>
      <c r="V4" s="214" t="s">
        <v>207</v>
      </c>
    </row>
    <row r="5" spans="2:22" ht="19.5" customHeight="1">
      <c r="B5" s="77"/>
      <c r="C5" s="77"/>
      <c r="D5" s="77"/>
      <c r="E5" s="77"/>
      <c r="F5" s="77"/>
      <c r="G5" s="77"/>
      <c r="H5" s="77"/>
      <c r="I5" s="77"/>
      <c r="J5" s="77" t="s">
        <v>275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0:22" ht="20.25">
      <c r="J6" s="75" t="s">
        <v>259</v>
      </c>
      <c r="M6" s="3"/>
      <c r="S6" s="76"/>
      <c r="T6" s="76"/>
      <c r="U6" s="76"/>
      <c r="V6" s="79" t="s">
        <v>116</v>
      </c>
    </row>
    <row r="7" spans="10:22" ht="18.75">
      <c r="J7" s="77" t="s">
        <v>314</v>
      </c>
      <c r="M7" s="3"/>
      <c r="S7" s="76"/>
      <c r="T7" s="76"/>
      <c r="U7" s="76"/>
      <c r="V7" s="79" t="s">
        <v>117</v>
      </c>
    </row>
    <row r="8" spans="13:22" ht="48" customHeight="1">
      <c r="M8" s="3"/>
      <c r="S8" s="81"/>
      <c r="T8" s="81"/>
      <c r="U8" s="81"/>
      <c r="V8" s="215" t="s">
        <v>225</v>
      </c>
    </row>
    <row r="9" spans="13:22" ht="18.75">
      <c r="M9" s="3"/>
      <c r="S9" s="76"/>
      <c r="T9" s="76"/>
      <c r="U9" s="76"/>
      <c r="V9" s="216" t="s">
        <v>118</v>
      </c>
    </row>
    <row r="10" spans="13:22" ht="18.75">
      <c r="M10" s="3"/>
      <c r="S10" s="76"/>
      <c r="T10" s="76"/>
      <c r="U10" s="76"/>
      <c r="V10" s="79" t="str">
        <f>'приложение 7.1 - А3'!W11</f>
        <v>«01 » марта 2017 года</v>
      </c>
    </row>
    <row r="11" spans="13:22" ht="18.75">
      <c r="M11" s="3"/>
      <c r="S11" s="76"/>
      <c r="T11" s="76"/>
      <c r="U11" s="76"/>
      <c r="V11" s="79" t="s">
        <v>119</v>
      </c>
    </row>
    <row r="13" spans="1:22" ht="30" customHeight="1">
      <c r="A13" s="388" t="s">
        <v>0</v>
      </c>
      <c r="B13" s="388" t="s">
        <v>45</v>
      </c>
      <c r="C13" s="391" t="s">
        <v>36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 t="s">
        <v>61</v>
      </c>
      <c r="N13" s="391"/>
      <c r="O13" s="391"/>
      <c r="P13" s="391"/>
      <c r="Q13" s="391"/>
      <c r="R13" s="391"/>
      <c r="S13" s="391"/>
      <c r="T13" s="391"/>
      <c r="U13" s="391"/>
      <c r="V13" s="391"/>
    </row>
    <row r="14" spans="1:22" ht="30" customHeight="1">
      <c r="A14" s="388"/>
      <c r="B14" s="388"/>
      <c r="C14" s="391" t="s">
        <v>59</v>
      </c>
      <c r="D14" s="391"/>
      <c r="E14" s="391"/>
      <c r="F14" s="391"/>
      <c r="G14" s="391"/>
      <c r="H14" s="391" t="s">
        <v>21</v>
      </c>
      <c r="I14" s="391"/>
      <c r="J14" s="391"/>
      <c r="K14" s="391"/>
      <c r="L14" s="391"/>
      <c r="M14" s="391" t="s">
        <v>59</v>
      </c>
      <c r="N14" s="391"/>
      <c r="O14" s="391"/>
      <c r="P14" s="391"/>
      <c r="Q14" s="391"/>
      <c r="R14" s="391" t="s">
        <v>21</v>
      </c>
      <c r="S14" s="391"/>
      <c r="T14" s="391"/>
      <c r="U14" s="391"/>
      <c r="V14" s="391"/>
    </row>
    <row r="15" spans="1:22" ht="30" customHeight="1">
      <c r="A15" s="388"/>
      <c r="B15" s="388"/>
      <c r="C15" s="391" t="s">
        <v>46</v>
      </c>
      <c r="D15" s="391"/>
      <c r="E15" s="391"/>
      <c r="F15" s="391"/>
      <c r="G15" s="391"/>
      <c r="H15" s="391" t="s">
        <v>46</v>
      </c>
      <c r="I15" s="391"/>
      <c r="J15" s="391"/>
      <c r="K15" s="391"/>
      <c r="L15" s="391"/>
      <c r="M15" s="391" t="s">
        <v>46</v>
      </c>
      <c r="N15" s="391"/>
      <c r="O15" s="391"/>
      <c r="P15" s="391"/>
      <c r="Q15" s="391"/>
      <c r="R15" s="391" t="s">
        <v>46</v>
      </c>
      <c r="S15" s="391"/>
      <c r="T15" s="391"/>
      <c r="U15" s="391"/>
      <c r="V15" s="391"/>
    </row>
    <row r="16" spans="1:22" ht="39.75" customHeight="1">
      <c r="A16" s="388"/>
      <c r="B16" s="388"/>
      <c r="C16" s="10" t="s">
        <v>16</v>
      </c>
      <c r="D16" s="10" t="s">
        <v>17</v>
      </c>
      <c r="E16" s="10" t="s">
        <v>18</v>
      </c>
      <c r="F16" s="10" t="s">
        <v>19</v>
      </c>
      <c r="G16" s="10" t="s">
        <v>251</v>
      </c>
      <c r="H16" s="10" t="s">
        <v>16</v>
      </c>
      <c r="I16" s="10" t="s">
        <v>17</v>
      </c>
      <c r="J16" s="10" t="s">
        <v>18</v>
      </c>
      <c r="K16" s="10" t="s">
        <v>19</v>
      </c>
      <c r="L16" s="10" t="s">
        <v>251</v>
      </c>
      <c r="M16" s="10" t="s">
        <v>16</v>
      </c>
      <c r="N16" s="10" t="s">
        <v>17</v>
      </c>
      <c r="O16" s="10" t="s">
        <v>18</v>
      </c>
      <c r="P16" s="10" t="s">
        <v>19</v>
      </c>
      <c r="Q16" s="10" t="s">
        <v>251</v>
      </c>
      <c r="R16" s="10" t="s">
        <v>16</v>
      </c>
      <c r="S16" s="10" t="s">
        <v>17</v>
      </c>
      <c r="T16" s="10" t="s">
        <v>18</v>
      </c>
      <c r="U16" s="10" t="s">
        <v>19</v>
      </c>
      <c r="V16" s="10" t="s">
        <v>251</v>
      </c>
    </row>
    <row r="17" spans="1:22" ht="17.25" customHeigh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7">
        <v>15</v>
      </c>
      <c r="P17" s="127">
        <v>16</v>
      </c>
      <c r="Q17" s="127">
        <v>17</v>
      </c>
      <c r="R17" s="127">
        <v>18</v>
      </c>
      <c r="S17" s="127">
        <v>19</v>
      </c>
      <c r="T17" s="127">
        <v>20</v>
      </c>
      <c r="U17" s="127">
        <v>21</v>
      </c>
      <c r="V17" s="127">
        <v>22</v>
      </c>
    </row>
    <row r="18" spans="1:22" ht="54.75" customHeight="1">
      <c r="A18" s="119">
        <v>1</v>
      </c>
      <c r="B18" s="123" t="s">
        <v>224</v>
      </c>
      <c r="C18" s="119">
        <v>0</v>
      </c>
      <c r="D18" s="119">
        <v>0</v>
      </c>
      <c r="E18" s="124">
        <v>0</v>
      </c>
      <c r="F18" s="124">
        <v>0</v>
      </c>
      <c r="G18" s="124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24">
        <f>SUM(R18:U18)</f>
        <v>0</v>
      </c>
    </row>
    <row r="19" spans="1:22" ht="39.75" customHeight="1">
      <c r="A19" s="124">
        <v>2</v>
      </c>
      <c r="B19" s="125" t="s">
        <v>241</v>
      </c>
      <c r="C19" s="98">
        <v>0.925</v>
      </c>
      <c r="D19" s="98">
        <v>2</v>
      </c>
      <c r="E19" s="124">
        <v>2</v>
      </c>
      <c r="F19" s="124">
        <v>0.075</v>
      </c>
      <c r="G19" s="98">
        <f aca="true" t="shared" si="0" ref="G19:G26">SUM(C19:F19)</f>
        <v>5</v>
      </c>
      <c r="H19" s="114">
        <v>0.925</v>
      </c>
      <c r="I19" s="114">
        <v>1.245</v>
      </c>
      <c r="J19" s="114">
        <v>1.13</v>
      </c>
      <c r="K19" s="114">
        <v>1.16</v>
      </c>
      <c r="L19" s="162">
        <f aca="true" t="shared" si="1" ref="L19:L26">SUM(H19:K19)</f>
        <v>4.46</v>
      </c>
      <c r="M19" s="98">
        <v>0.925</v>
      </c>
      <c r="N19" s="98">
        <v>2</v>
      </c>
      <c r="O19" s="114">
        <v>2</v>
      </c>
      <c r="P19" s="114">
        <v>0.77</v>
      </c>
      <c r="Q19" s="114">
        <f>SUM(M19:P19)</f>
        <v>5.695</v>
      </c>
      <c r="R19" s="114">
        <v>0.925</v>
      </c>
      <c r="S19" s="124">
        <v>1.245</v>
      </c>
      <c r="T19" s="124">
        <v>1.13</v>
      </c>
      <c r="U19" s="124">
        <v>1.16</v>
      </c>
      <c r="V19" s="124">
        <f aca="true" t="shared" si="2" ref="V19:V26">SUM(R19:U19)</f>
        <v>4.46</v>
      </c>
    </row>
    <row r="20" spans="1:22" ht="29.25" customHeight="1">
      <c r="A20" s="124">
        <v>3</v>
      </c>
      <c r="B20" s="125" t="s">
        <v>252</v>
      </c>
      <c r="C20" s="114"/>
      <c r="D20" s="114"/>
      <c r="E20" s="124"/>
      <c r="F20" s="124">
        <v>0.44</v>
      </c>
      <c r="G20" s="98">
        <f t="shared" si="0"/>
        <v>0.44</v>
      </c>
      <c r="H20" s="114"/>
      <c r="I20" s="114"/>
      <c r="J20" s="114"/>
      <c r="K20" s="114"/>
      <c r="L20" s="98">
        <f t="shared" si="1"/>
        <v>0</v>
      </c>
      <c r="M20" s="114"/>
      <c r="N20" s="114"/>
      <c r="O20" s="114"/>
      <c r="P20" s="114">
        <v>0.44</v>
      </c>
      <c r="Q20" s="114">
        <f aca="true" t="shared" si="3" ref="Q20:Q26">SUM(M20:P20)</f>
        <v>0.44</v>
      </c>
      <c r="R20" s="114"/>
      <c r="S20" s="124"/>
      <c r="T20" s="124"/>
      <c r="U20" s="124"/>
      <c r="V20" s="124">
        <f t="shared" si="2"/>
        <v>0</v>
      </c>
    </row>
    <row r="21" spans="1:22" ht="29.25" customHeight="1">
      <c r="A21" s="124">
        <v>4</v>
      </c>
      <c r="B21" s="125" t="s">
        <v>253</v>
      </c>
      <c r="C21" s="152" t="s">
        <v>286</v>
      </c>
      <c r="D21" s="152"/>
      <c r="E21" s="124"/>
      <c r="F21" s="124"/>
      <c r="G21" s="152" t="s">
        <v>286</v>
      </c>
      <c r="H21" s="152" t="s">
        <v>286</v>
      </c>
      <c r="I21" s="114"/>
      <c r="J21" s="114"/>
      <c r="K21" s="114"/>
      <c r="L21" s="152" t="s">
        <v>286</v>
      </c>
      <c r="M21" s="152" t="s">
        <v>287</v>
      </c>
      <c r="N21" s="114"/>
      <c r="O21" s="114"/>
      <c r="P21" s="114"/>
      <c r="Q21" s="152" t="s">
        <v>287</v>
      </c>
      <c r="R21" s="152" t="s">
        <v>287</v>
      </c>
      <c r="S21" s="124"/>
      <c r="T21" s="124"/>
      <c r="U21" s="124"/>
      <c r="V21" s="152" t="s">
        <v>287</v>
      </c>
    </row>
    <row r="22" spans="1:22" ht="29.25" customHeight="1">
      <c r="A22" s="124">
        <v>5</v>
      </c>
      <c r="B22" s="125" t="s">
        <v>254</v>
      </c>
      <c r="C22" s="152"/>
      <c r="D22" s="152"/>
      <c r="E22" s="124">
        <v>1</v>
      </c>
      <c r="F22" s="124">
        <v>1</v>
      </c>
      <c r="G22" s="98">
        <f t="shared" si="0"/>
        <v>2</v>
      </c>
      <c r="H22" s="114"/>
      <c r="I22" s="114"/>
      <c r="J22" s="114">
        <v>1</v>
      </c>
      <c r="K22" s="114">
        <v>2</v>
      </c>
      <c r="L22" s="98">
        <f t="shared" si="1"/>
        <v>3</v>
      </c>
      <c r="M22" s="114"/>
      <c r="N22" s="114"/>
      <c r="O22" s="114">
        <v>1</v>
      </c>
      <c r="P22" s="114">
        <v>1</v>
      </c>
      <c r="Q22" s="114">
        <f t="shared" si="3"/>
        <v>2</v>
      </c>
      <c r="R22" s="114"/>
      <c r="S22" s="124"/>
      <c r="T22" s="124"/>
      <c r="U22" s="124">
        <v>2</v>
      </c>
      <c r="V22" s="124">
        <f t="shared" si="2"/>
        <v>2</v>
      </c>
    </row>
    <row r="23" spans="1:22" ht="61.5" customHeight="1">
      <c r="A23" s="119">
        <v>6</v>
      </c>
      <c r="B23" s="123" t="s">
        <v>245</v>
      </c>
      <c r="C23" s="98">
        <v>0.47</v>
      </c>
      <c r="D23" s="98">
        <v>1.5</v>
      </c>
      <c r="E23" s="124">
        <v>1.5</v>
      </c>
      <c r="F23" s="124">
        <v>1.23</v>
      </c>
      <c r="G23" s="98">
        <f t="shared" si="0"/>
        <v>4.699999999999999</v>
      </c>
      <c r="H23" s="114"/>
      <c r="I23" s="114"/>
      <c r="J23" s="114"/>
      <c r="K23" s="114">
        <v>0.46</v>
      </c>
      <c r="L23" s="98">
        <f t="shared" si="1"/>
        <v>0.46</v>
      </c>
      <c r="M23" s="98"/>
      <c r="N23" s="98"/>
      <c r="O23" s="98"/>
      <c r="P23" s="114"/>
      <c r="Q23" s="114">
        <f t="shared" si="3"/>
        <v>0</v>
      </c>
      <c r="R23" s="114"/>
      <c r="S23" s="124"/>
      <c r="T23" s="124"/>
      <c r="U23" s="124"/>
      <c r="V23" s="124">
        <f t="shared" si="2"/>
        <v>0</v>
      </c>
    </row>
    <row r="24" spans="1:22" ht="61.5" customHeight="1">
      <c r="A24" s="124">
        <v>7</v>
      </c>
      <c r="B24" s="144" t="s">
        <v>301</v>
      </c>
      <c r="C24" s="98">
        <v>0</v>
      </c>
      <c r="D24" s="98">
        <v>0</v>
      </c>
      <c r="E24" s="124">
        <v>0</v>
      </c>
      <c r="F24" s="124">
        <v>0</v>
      </c>
      <c r="G24" s="98">
        <v>0</v>
      </c>
      <c r="H24" s="114">
        <v>0</v>
      </c>
      <c r="I24" s="114">
        <v>0</v>
      </c>
      <c r="J24" s="114">
        <v>0.027</v>
      </c>
      <c r="K24" s="114">
        <v>0</v>
      </c>
      <c r="L24" s="98">
        <f t="shared" si="1"/>
        <v>0.027</v>
      </c>
      <c r="M24" s="98">
        <v>0</v>
      </c>
      <c r="N24" s="98">
        <v>0</v>
      </c>
      <c r="O24" s="98">
        <v>0</v>
      </c>
      <c r="P24" s="114">
        <v>0</v>
      </c>
      <c r="Q24" s="114">
        <v>0</v>
      </c>
      <c r="R24" s="114">
        <v>0</v>
      </c>
      <c r="S24" s="124">
        <v>0</v>
      </c>
      <c r="T24" s="124">
        <v>0</v>
      </c>
      <c r="U24" s="124">
        <v>0</v>
      </c>
      <c r="V24" s="124">
        <v>0</v>
      </c>
    </row>
    <row r="25" spans="1:22" ht="73.5" customHeight="1">
      <c r="A25" s="124">
        <v>8</v>
      </c>
      <c r="B25" s="125" t="s">
        <v>274</v>
      </c>
      <c r="C25" s="98"/>
      <c r="D25" s="98"/>
      <c r="E25" s="124"/>
      <c r="F25" s="124"/>
      <c r="G25" s="98">
        <f t="shared" si="0"/>
        <v>0</v>
      </c>
      <c r="H25" s="114">
        <v>0.47</v>
      </c>
      <c r="I25" s="114">
        <v>1.685</v>
      </c>
      <c r="J25" s="114">
        <v>0.66</v>
      </c>
      <c r="K25" s="114">
        <v>1.55</v>
      </c>
      <c r="L25" s="98">
        <f t="shared" si="1"/>
        <v>4.365</v>
      </c>
      <c r="M25" s="98"/>
      <c r="N25" s="98"/>
      <c r="O25" s="98"/>
      <c r="P25" s="114"/>
      <c r="Q25" s="114">
        <f t="shared" si="3"/>
        <v>0</v>
      </c>
      <c r="R25" s="114"/>
      <c r="S25" s="124"/>
      <c r="T25" s="124"/>
      <c r="U25" s="124"/>
      <c r="V25" s="124">
        <f t="shared" si="2"/>
        <v>0</v>
      </c>
    </row>
    <row r="26" spans="1:22" ht="28.5" customHeight="1">
      <c r="A26" s="119">
        <v>9</v>
      </c>
      <c r="B26" s="123" t="s">
        <v>255</v>
      </c>
      <c r="C26" s="126"/>
      <c r="D26" s="126"/>
      <c r="E26" s="124"/>
      <c r="F26" s="124">
        <v>1</v>
      </c>
      <c r="G26" s="98">
        <f t="shared" si="0"/>
        <v>1</v>
      </c>
      <c r="H26" s="114"/>
      <c r="I26" s="114"/>
      <c r="J26" s="114"/>
      <c r="K26" s="114"/>
      <c r="L26" s="98">
        <f t="shared" si="1"/>
        <v>0</v>
      </c>
      <c r="M26" s="114"/>
      <c r="N26" s="114"/>
      <c r="O26" s="114"/>
      <c r="P26" s="114"/>
      <c r="Q26" s="114">
        <f t="shared" si="3"/>
        <v>0</v>
      </c>
      <c r="R26" s="114"/>
      <c r="S26" s="124"/>
      <c r="T26" s="124"/>
      <c r="U26" s="124"/>
      <c r="V26" s="124">
        <f t="shared" si="2"/>
        <v>0</v>
      </c>
    </row>
    <row r="27" ht="36" customHeight="1"/>
    <row r="28" spans="1:17" s="218" customFormat="1" ht="18.75" customHeight="1">
      <c r="A28" s="217"/>
      <c r="D28" s="414" t="s">
        <v>289</v>
      </c>
      <c r="E28" s="414"/>
      <c r="F28" s="414"/>
      <c r="G28" s="414"/>
      <c r="L28" s="212"/>
      <c r="P28" s="412" t="s">
        <v>292</v>
      </c>
      <c r="Q28" s="412"/>
    </row>
    <row r="29" spans="4:16" s="218" customFormat="1" ht="18.75">
      <c r="D29" s="219"/>
      <c r="E29" s="220"/>
      <c r="F29" s="221"/>
      <c r="L29" s="219"/>
      <c r="P29" s="219"/>
    </row>
    <row r="30" spans="4:17" s="218" customFormat="1" ht="27.75" customHeight="1">
      <c r="D30" s="413" t="s">
        <v>290</v>
      </c>
      <c r="E30" s="413"/>
      <c r="F30" s="413"/>
      <c r="G30" s="413"/>
      <c r="L30" s="219"/>
      <c r="P30" s="413" t="s">
        <v>293</v>
      </c>
      <c r="Q30" s="413"/>
    </row>
    <row r="31" spans="4:8" ht="18.75">
      <c r="D31" s="208"/>
      <c r="E31" s="76"/>
      <c r="F31" s="180"/>
      <c r="G31" s="209"/>
      <c r="H31" s="209"/>
    </row>
  </sheetData>
  <sheetProtection/>
  <mergeCells count="16">
    <mergeCell ref="P28:Q28"/>
    <mergeCell ref="P30:Q30"/>
    <mergeCell ref="D28:G28"/>
    <mergeCell ref="D30:G30"/>
    <mergeCell ref="A13:A16"/>
    <mergeCell ref="B13:B16"/>
    <mergeCell ref="C13:L13"/>
    <mergeCell ref="M13:V13"/>
    <mergeCell ref="C14:G14"/>
    <mergeCell ref="H14:L14"/>
    <mergeCell ref="M14:Q14"/>
    <mergeCell ref="R14:V14"/>
    <mergeCell ref="C15:G15"/>
    <mergeCell ref="H15:L15"/>
    <mergeCell ref="M15:Q15"/>
    <mergeCell ref="R15:V1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53"/>
  <sheetViews>
    <sheetView zoomScale="80" zoomScaleNormal="80" zoomScalePageLayoutView="0" workbookViewId="0" topLeftCell="A1">
      <selection activeCell="G37" sqref="G37:H44"/>
    </sheetView>
  </sheetViews>
  <sheetFormatPr defaultColWidth="9.00390625" defaultRowHeight="15.75"/>
  <cols>
    <col min="1" max="1" width="13.875" style="1" customWidth="1"/>
    <col min="2" max="2" width="27.875" style="12" customWidth="1"/>
    <col min="3" max="6" width="10.00390625" style="12" customWidth="1"/>
    <col min="7" max="7" width="12.625" style="12" customWidth="1"/>
    <col min="8" max="8" width="13.625" style="12" customWidth="1"/>
    <col min="9" max="9" width="14.625" style="12" customWidth="1"/>
    <col min="10" max="10" width="21.00390625" style="12" customWidth="1"/>
    <col min="11" max="11" width="9.00390625" style="12" customWidth="1"/>
    <col min="12" max="16384" width="9.00390625" style="1" customWidth="1"/>
  </cols>
  <sheetData>
    <row r="1" ht="15.75">
      <c r="J1" s="3" t="s">
        <v>270</v>
      </c>
    </row>
    <row r="2" ht="15.75">
      <c r="J2" s="90" t="s">
        <v>115</v>
      </c>
    </row>
    <row r="3" ht="15.75">
      <c r="J3" s="90" t="s">
        <v>207</v>
      </c>
    </row>
    <row r="4" spans="1:9" ht="15.75">
      <c r="A4" s="12"/>
      <c r="B4" s="63"/>
      <c r="C4" s="63"/>
      <c r="D4" s="63"/>
      <c r="E4" s="63"/>
      <c r="F4" s="63"/>
      <c r="G4" s="63"/>
      <c r="H4" s="63"/>
      <c r="I4" s="63"/>
    </row>
    <row r="5" spans="1:10" ht="33" customHeight="1">
      <c r="A5" s="426" t="s">
        <v>216</v>
      </c>
      <c r="B5" s="427"/>
      <c r="C5" s="427"/>
      <c r="D5" s="427"/>
      <c r="E5" s="427"/>
      <c r="F5" s="427"/>
      <c r="G5" s="427"/>
      <c r="H5" s="427"/>
      <c r="I5" s="427"/>
      <c r="J5" s="427"/>
    </row>
    <row r="6" spans="1:9" ht="20.25">
      <c r="A6" s="12"/>
      <c r="B6" s="63"/>
      <c r="C6" s="63"/>
      <c r="D6" s="63"/>
      <c r="E6" s="75" t="s">
        <v>259</v>
      </c>
      <c r="F6" s="63"/>
      <c r="G6" s="63"/>
      <c r="H6" s="63"/>
      <c r="I6" s="63"/>
    </row>
    <row r="7" s="60" customFormat="1" ht="15.75">
      <c r="J7" s="62" t="s">
        <v>116</v>
      </c>
    </row>
    <row r="8" s="60" customFormat="1" ht="15.75">
      <c r="J8" s="62" t="s">
        <v>117</v>
      </c>
    </row>
    <row r="9" spans="8:15" s="60" customFormat="1" ht="21.75" customHeight="1">
      <c r="H9" s="132"/>
      <c r="I9" s="132"/>
      <c r="J9" s="153" t="s">
        <v>225</v>
      </c>
      <c r="O9" s="3"/>
    </row>
    <row r="10" spans="9:15" s="60" customFormat="1" ht="15.75">
      <c r="I10" s="61" t="s">
        <v>118</v>
      </c>
      <c r="J10" s="61"/>
      <c r="O10" s="90"/>
    </row>
    <row r="11" spans="10:15" s="60" customFormat="1" ht="15.75">
      <c r="J11" s="59" t="str">
        <f>'приложение 7.1 - А3'!W11</f>
        <v>«01 » марта 2017 года</v>
      </c>
      <c r="O11" s="90"/>
    </row>
    <row r="12" s="60" customFormat="1" ht="15.75">
      <c r="J12" s="59" t="s">
        <v>119</v>
      </c>
    </row>
    <row r="13" spans="1:9" ht="15.75">
      <c r="A13" s="428" t="s">
        <v>307</v>
      </c>
      <c r="B13" s="428"/>
      <c r="C13" s="428"/>
      <c r="D13" s="428"/>
      <c r="E13" s="428"/>
      <c r="F13" s="428"/>
      <c r="G13" s="428"/>
      <c r="H13" s="428"/>
      <c r="I13" s="428"/>
    </row>
    <row r="14" spans="1:9" ht="15.75">
      <c r="A14" s="63"/>
      <c r="B14" s="63"/>
      <c r="C14" s="63"/>
      <c r="D14" s="63"/>
      <c r="E14" s="63"/>
      <c r="F14" s="63"/>
      <c r="G14" s="63"/>
      <c r="H14" s="63"/>
      <c r="I14" s="63"/>
    </row>
    <row r="15" spans="1:9" s="101" customFormat="1" ht="16.5" thickBot="1">
      <c r="A15" s="429" t="s">
        <v>308</v>
      </c>
      <c r="B15" s="429"/>
      <c r="C15" s="430"/>
      <c r="D15" s="430"/>
      <c r="E15" s="430"/>
      <c r="F15" s="430"/>
      <c r="G15" s="430"/>
      <c r="H15" s="430"/>
      <c r="I15" s="430"/>
    </row>
    <row r="16" spans="1:10" ht="45" customHeight="1">
      <c r="A16" s="408" t="s">
        <v>143</v>
      </c>
      <c r="B16" s="424" t="s">
        <v>144</v>
      </c>
      <c r="C16" s="424" t="s">
        <v>145</v>
      </c>
      <c r="D16" s="424"/>
      <c r="E16" s="424"/>
      <c r="F16" s="424"/>
      <c r="G16" s="424" t="s">
        <v>146</v>
      </c>
      <c r="H16" s="424" t="s">
        <v>147</v>
      </c>
      <c r="I16" s="432" t="s">
        <v>148</v>
      </c>
      <c r="J16" s="434" t="s">
        <v>149</v>
      </c>
    </row>
    <row r="17" spans="1:10" ht="21" customHeight="1">
      <c r="A17" s="409"/>
      <c r="B17" s="388"/>
      <c r="C17" s="388" t="s">
        <v>150</v>
      </c>
      <c r="D17" s="388"/>
      <c r="E17" s="388" t="s">
        <v>151</v>
      </c>
      <c r="F17" s="388"/>
      <c r="G17" s="388"/>
      <c r="H17" s="388"/>
      <c r="I17" s="433"/>
      <c r="J17" s="435"/>
    </row>
    <row r="18" spans="1:10" ht="15.75">
      <c r="A18" s="409"/>
      <c r="B18" s="388"/>
      <c r="C18" s="421" t="s">
        <v>152</v>
      </c>
      <c r="D18" s="421" t="s">
        <v>153</v>
      </c>
      <c r="E18" s="421" t="s">
        <v>152</v>
      </c>
      <c r="F18" s="421" t="s">
        <v>153</v>
      </c>
      <c r="G18" s="388"/>
      <c r="H18" s="388"/>
      <c r="I18" s="433"/>
      <c r="J18" s="436"/>
    </row>
    <row r="19" spans="1:10" ht="15.75">
      <c r="A19" s="409"/>
      <c r="B19" s="431"/>
      <c r="C19" s="422"/>
      <c r="D19" s="422"/>
      <c r="E19" s="422"/>
      <c r="F19" s="422"/>
      <c r="G19" s="388"/>
      <c r="H19" s="388"/>
      <c r="I19" s="433"/>
      <c r="J19" s="436"/>
    </row>
    <row r="20" spans="1:10" ht="4.5" customHeight="1">
      <c r="A20" s="409"/>
      <c r="B20" s="388"/>
      <c r="C20" s="423"/>
      <c r="D20" s="423"/>
      <c r="E20" s="423"/>
      <c r="F20" s="423"/>
      <c r="G20" s="388"/>
      <c r="H20" s="388"/>
      <c r="I20" s="433"/>
      <c r="J20" s="437"/>
    </row>
    <row r="21" spans="1:10" ht="16.5" customHeight="1" thickBot="1">
      <c r="A21" s="33">
        <v>1</v>
      </c>
      <c r="B21" s="64">
        <v>2</v>
      </c>
      <c r="C21" s="64">
        <v>3</v>
      </c>
      <c r="D21" s="64">
        <v>4</v>
      </c>
      <c r="E21" s="64">
        <v>5</v>
      </c>
      <c r="F21" s="64">
        <v>6</v>
      </c>
      <c r="G21" s="64">
        <v>7</v>
      </c>
      <c r="H21" s="64">
        <v>8</v>
      </c>
      <c r="I21" s="64">
        <v>9</v>
      </c>
      <c r="J21" s="64">
        <v>10</v>
      </c>
    </row>
    <row r="22" spans="1:10" ht="26.25" customHeight="1">
      <c r="A22" s="134" t="s">
        <v>32</v>
      </c>
      <c r="B22" s="418" t="s">
        <v>267</v>
      </c>
      <c r="C22" s="419"/>
      <c r="D22" s="419"/>
      <c r="E22" s="419"/>
      <c r="F22" s="419"/>
      <c r="G22" s="419"/>
      <c r="H22" s="419"/>
      <c r="I22" s="419"/>
      <c r="J22" s="420"/>
    </row>
    <row r="23" spans="1:10" ht="31.5">
      <c r="A23" s="133">
        <v>1</v>
      </c>
      <c r="B23" s="130" t="s">
        <v>264</v>
      </c>
      <c r="C23" s="130"/>
      <c r="D23" s="29"/>
      <c r="E23" s="29"/>
      <c r="F23" s="29"/>
      <c r="G23" s="29"/>
      <c r="H23" s="29"/>
      <c r="I23" s="29"/>
      <c r="J23" s="136"/>
    </row>
    <row r="24" spans="1:10" ht="15.75">
      <c r="A24" s="133" t="s">
        <v>1</v>
      </c>
      <c r="B24" s="40" t="s">
        <v>82</v>
      </c>
      <c r="C24" s="119" t="s">
        <v>262</v>
      </c>
      <c r="D24" s="119" t="s">
        <v>262</v>
      </c>
      <c r="E24" s="119" t="s">
        <v>262</v>
      </c>
      <c r="F24" s="119" t="s">
        <v>262</v>
      </c>
      <c r="G24" s="29"/>
      <c r="H24" s="29"/>
      <c r="I24" s="29"/>
      <c r="J24" s="136"/>
    </row>
    <row r="25" spans="1:10" ht="15.75">
      <c r="A25" s="133" t="s">
        <v>2</v>
      </c>
      <c r="B25" s="40" t="s">
        <v>83</v>
      </c>
      <c r="C25" s="119" t="s">
        <v>262</v>
      </c>
      <c r="D25" s="119" t="s">
        <v>262</v>
      </c>
      <c r="E25" s="119" t="s">
        <v>262</v>
      </c>
      <c r="F25" s="119" t="s">
        <v>262</v>
      </c>
      <c r="G25" s="29"/>
      <c r="H25" s="29"/>
      <c r="I25" s="29"/>
      <c r="J25" s="136"/>
    </row>
    <row r="26" spans="1:10" ht="54" customHeight="1">
      <c r="A26" s="133" t="s">
        <v>11</v>
      </c>
      <c r="B26" s="32" t="s">
        <v>265</v>
      </c>
      <c r="C26" s="119">
        <v>2006</v>
      </c>
      <c r="D26" s="119">
        <v>2006</v>
      </c>
      <c r="E26" s="119">
        <v>2006</v>
      </c>
      <c r="F26" s="119">
        <v>2006</v>
      </c>
      <c r="G26" s="137">
        <v>1</v>
      </c>
      <c r="H26" s="135"/>
      <c r="I26" s="135"/>
      <c r="J26" s="135"/>
    </row>
    <row r="27" spans="1:10" ht="69.75" customHeight="1">
      <c r="A27" s="133" t="s">
        <v>28</v>
      </c>
      <c r="B27" s="32" t="s">
        <v>84</v>
      </c>
      <c r="C27" s="119" t="s">
        <v>262</v>
      </c>
      <c r="D27" s="119" t="s">
        <v>262</v>
      </c>
      <c r="E27" s="119" t="s">
        <v>262</v>
      </c>
      <c r="F27" s="119" t="s">
        <v>262</v>
      </c>
      <c r="G27" s="137"/>
      <c r="H27" s="135"/>
      <c r="I27" s="135"/>
      <c r="J27" s="135"/>
    </row>
    <row r="28" spans="1:10" ht="33.75" customHeight="1">
      <c r="A28" s="133" t="s">
        <v>85</v>
      </c>
      <c r="B28" s="32" t="s">
        <v>86</v>
      </c>
      <c r="C28" s="119">
        <v>2006</v>
      </c>
      <c r="D28" s="119">
        <v>2006</v>
      </c>
      <c r="E28" s="119">
        <v>2006</v>
      </c>
      <c r="F28" s="119">
        <v>2006</v>
      </c>
      <c r="G28" s="137">
        <v>1</v>
      </c>
      <c r="H28" s="135"/>
      <c r="I28" s="135"/>
      <c r="J28" s="135"/>
    </row>
    <row r="29" spans="1:10" ht="37.5" customHeight="1">
      <c r="A29" s="133" t="s">
        <v>87</v>
      </c>
      <c r="B29" s="32" t="s">
        <v>88</v>
      </c>
      <c r="C29" s="119">
        <v>2006</v>
      </c>
      <c r="D29" s="119">
        <v>2006</v>
      </c>
      <c r="E29" s="119">
        <v>2006</v>
      </c>
      <c r="F29" s="119">
        <v>2006</v>
      </c>
      <c r="G29" s="137">
        <v>1</v>
      </c>
      <c r="H29" s="135"/>
      <c r="I29" s="135"/>
      <c r="J29" s="135"/>
    </row>
    <row r="30" spans="1:10" ht="15.75">
      <c r="A30" s="133">
        <v>2</v>
      </c>
      <c r="B30" s="130" t="s">
        <v>76</v>
      </c>
      <c r="C30" s="130"/>
      <c r="D30" s="135"/>
      <c r="E30" s="135"/>
      <c r="F30" s="135"/>
      <c r="G30" s="135"/>
      <c r="H30" s="135"/>
      <c r="I30" s="135"/>
      <c r="J30" s="135"/>
    </row>
    <row r="31" spans="1:10" ht="37.5" customHeight="1">
      <c r="A31" s="133" t="s">
        <v>4</v>
      </c>
      <c r="B31" s="32" t="s">
        <v>89</v>
      </c>
      <c r="C31" s="119">
        <v>2013</v>
      </c>
      <c r="D31" s="119">
        <v>2013</v>
      </c>
      <c r="E31" s="119">
        <v>2013</v>
      </c>
      <c r="F31" s="119">
        <v>2013</v>
      </c>
      <c r="G31" s="137">
        <v>1</v>
      </c>
      <c r="H31" s="135"/>
      <c r="I31" s="135"/>
      <c r="J31" s="135"/>
    </row>
    <row r="32" spans="1:10" ht="78.75">
      <c r="A32" s="133" t="s">
        <v>5</v>
      </c>
      <c r="B32" s="32" t="s">
        <v>90</v>
      </c>
      <c r="C32" s="119" t="s">
        <v>228</v>
      </c>
      <c r="D32" s="119" t="s">
        <v>228</v>
      </c>
      <c r="E32" s="119" t="s">
        <v>228</v>
      </c>
      <c r="F32" s="119" t="s">
        <v>228</v>
      </c>
      <c r="G32" s="135"/>
      <c r="H32" s="135"/>
      <c r="I32" s="135"/>
      <c r="J32" s="135"/>
    </row>
    <row r="33" spans="1:10" ht="47.25">
      <c r="A33" s="133" t="s">
        <v>6</v>
      </c>
      <c r="B33" s="32" t="s">
        <v>91</v>
      </c>
      <c r="C33" s="119"/>
      <c r="D33" s="135"/>
      <c r="E33" s="135"/>
      <c r="F33" s="135"/>
      <c r="G33" s="135"/>
      <c r="H33" s="135"/>
      <c r="I33" s="135"/>
      <c r="J33" s="135"/>
    </row>
    <row r="34" spans="1:10" ht="47.25">
      <c r="A34" s="133">
        <v>3</v>
      </c>
      <c r="B34" s="130" t="s">
        <v>92</v>
      </c>
      <c r="C34" s="130"/>
      <c r="D34" s="135"/>
      <c r="E34" s="135"/>
      <c r="F34" s="135"/>
      <c r="G34" s="135"/>
      <c r="H34" s="135"/>
      <c r="I34" s="135"/>
      <c r="J34" s="135"/>
    </row>
    <row r="35" spans="1:10" ht="63">
      <c r="A35" s="133" t="s">
        <v>77</v>
      </c>
      <c r="B35" s="32" t="s">
        <v>93</v>
      </c>
      <c r="C35" s="119" t="s">
        <v>228</v>
      </c>
      <c r="D35" s="119" t="s">
        <v>228</v>
      </c>
      <c r="E35" s="119" t="s">
        <v>228</v>
      </c>
      <c r="F35" s="119" t="s">
        <v>228</v>
      </c>
      <c r="G35" s="135"/>
      <c r="H35" s="135"/>
      <c r="I35" s="135"/>
      <c r="J35" s="135"/>
    </row>
    <row r="36" spans="1:10" ht="31.5">
      <c r="A36" s="133" t="s">
        <v>78</v>
      </c>
      <c r="B36" s="32" t="s">
        <v>263</v>
      </c>
      <c r="C36" s="119">
        <v>2014</v>
      </c>
      <c r="D36" s="119">
        <v>2014</v>
      </c>
      <c r="E36" s="119">
        <v>2014</v>
      </c>
      <c r="F36" s="119">
        <v>2014</v>
      </c>
      <c r="G36" s="137">
        <v>1</v>
      </c>
      <c r="H36" s="135"/>
      <c r="I36" s="135"/>
      <c r="J36" s="135"/>
    </row>
    <row r="37" spans="1:10" ht="38.25" customHeight="1">
      <c r="A37" s="133" t="s">
        <v>79</v>
      </c>
      <c r="B37" s="32" t="s">
        <v>94</v>
      </c>
      <c r="C37" s="119" t="s">
        <v>269</v>
      </c>
      <c r="D37" s="119" t="s">
        <v>269</v>
      </c>
      <c r="E37" s="135"/>
      <c r="F37" s="152"/>
      <c r="G37" s="137">
        <v>0</v>
      </c>
      <c r="H37" s="137">
        <v>0</v>
      </c>
      <c r="I37" s="415" t="s">
        <v>312</v>
      </c>
      <c r="J37" s="135"/>
    </row>
    <row r="38" spans="1:10" ht="15.75">
      <c r="A38" s="133" t="s">
        <v>95</v>
      </c>
      <c r="B38" s="32" t="s">
        <v>96</v>
      </c>
      <c r="C38" s="119" t="s">
        <v>269</v>
      </c>
      <c r="D38" s="119" t="s">
        <v>269</v>
      </c>
      <c r="E38" s="135"/>
      <c r="F38" s="152"/>
      <c r="G38" s="137">
        <v>0</v>
      </c>
      <c r="H38" s="137">
        <v>0</v>
      </c>
      <c r="I38" s="416"/>
      <c r="J38" s="135"/>
    </row>
    <row r="39" spans="1:10" ht="15.75">
      <c r="A39" s="133" t="s">
        <v>97</v>
      </c>
      <c r="B39" s="32" t="s">
        <v>98</v>
      </c>
      <c r="C39" s="119" t="s">
        <v>269</v>
      </c>
      <c r="D39" s="119" t="s">
        <v>269</v>
      </c>
      <c r="E39" s="135"/>
      <c r="F39" s="152"/>
      <c r="G39" s="137">
        <v>0</v>
      </c>
      <c r="H39" s="137">
        <v>0</v>
      </c>
      <c r="I39" s="416"/>
      <c r="J39" s="135"/>
    </row>
    <row r="40" spans="1:10" ht="31.5">
      <c r="A40" s="133">
        <v>4</v>
      </c>
      <c r="B40" s="130" t="s">
        <v>80</v>
      </c>
      <c r="C40" s="130"/>
      <c r="D40" s="135"/>
      <c r="E40" s="135"/>
      <c r="F40" s="152"/>
      <c r="G40" s="137"/>
      <c r="H40" s="137"/>
      <c r="I40" s="416"/>
      <c r="J40" s="135"/>
    </row>
    <row r="41" spans="1:10" ht="31.5">
      <c r="A41" s="133" t="s">
        <v>8</v>
      </c>
      <c r="B41" s="32" t="s">
        <v>99</v>
      </c>
      <c r="C41" s="119" t="s">
        <v>269</v>
      </c>
      <c r="D41" s="119" t="s">
        <v>269</v>
      </c>
      <c r="E41" s="135"/>
      <c r="F41" s="152"/>
      <c r="G41" s="137">
        <v>0</v>
      </c>
      <c r="H41" s="137">
        <v>0</v>
      </c>
      <c r="I41" s="416"/>
      <c r="J41" s="135"/>
    </row>
    <row r="42" spans="1:10" ht="78.75">
      <c r="A42" s="133" t="s">
        <v>9</v>
      </c>
      <c r="B42" s="32" t="s">
        <v>100</v>
      </c>
      <c r="C42" s="119" t="s">
        <v>228</v>
      </c>
      <c r="D42" s="119" t="s">
        <v>228</v>
      </c>
      <c r="E42" s="135"/>
      <c r="F42" s="152"/>
      <c r="G42" s="137"/>
      <c r="H42" s="137"/>
      <c r="I42" s="416"/>
      <c r="J42" s="135"/>
    </row>
    <row r="43" spans="1:10" ht="31.5">
      <c r="A43" s="133" t="s">
        <v>10</v>
      </c>
      <c r="B43" s="32" t="s">
        <v>101</v>
      </c>
      <c r="C43" s="119" t="s">
        <v>269</v>
      </c>
      <c r="D43" s="119" t="s">
        <v>269</v>
      </c>
      <c r="E43" s="135"/>
      <c r="F43" s="152"/>
      <c r="G43" s="137">
        <v>0</v>
      </c>
      <c r="H43" s="137">
        <v>0</v>
      </c>
      <c r="I43" s="416"/>
      <c r="J43" s="135"/>
    </row>
    <row r="44" spans="1:10" ht="31.5">
      <c r="A44" s="133" t="s">
        <v>48</v>
      </c>
      <c r="B44" s="32" t="s">
        <v>102</v>
      </c>
      <c r="C44" s="119" t="s">
        <v>269</v>
      </c>
      <c r="D44" s="119" t="s">
        <v>269</v>
      </c>
      <c r="E44" s="135"/>
      <c r="F44" s="152"/>
      <c r="G44" s="137">
        <v>0</v>
      </c>
      <c r="H44" s="137">
        <v>0</v>
      </c>
      <c r="I44" s="417"/>
      <c r="J44" s="135"/>
    </row>
    <row r="46" spans="1:2" ht="21" customHeight="1">
      <c r="A46" s="425" t="s">
        <v>268</v>
      </c>
      <c r="B46" s="425"/>
    </row>
    <row r="49" spans="2:9" ht="20.25" customHeight="1">
      <c r="B49" s="206" t="s">
        <v>289</v>
      </c>
      <c r="C49" s="76"/>
      <c r="H49" s="384" t="s">
        <v>292</v>
      </c>
      <c r="I49" s="384"/>
    </row>
    <row r="50" spans="2:8" ht="18.75">
      <c r="B50" s="208"/>
      <c r="C50" s="76"/>
      <c r="H50" s="209"/>
    </row>
    <row r="51" spans="2:8" ht="21" customHeight="1">
      <c r="B51" s="208" t="s">
        <v>290</v>
      </c>
      <c r="C51" s="76"/>
      <c r="H51" s="209" t="s">
        <v>293</v>
      </c>
    </row>
    <row r="52" spans="2:8" ht="18.75">
      <c r="B52" s="208"/>
      <c r="C52" s="76"/>
      <c r="H52" s="209"/>
    </row>
    <row r="53" spans="2:4" ht="15.75">
      <c r="B53" s="1"/>
      <c r="C53" s="19"/>
      <c r="D53" s="19"/>
    </row>
  </sheetData>
  <sheetProtection/>
  <mergeCells count="20">
    <mergeCell ref="H49:I49"/>
    <mergeCell ref="A46:B46"/>
    <mergeCell ref="A5:J5"/>
    <mergeCell ref="A13:I13"/>
    <mergeCell ref="A15:I15"/>
    <mergeCell ref="A16:A20"/>
    <mergeCell ref="B16:B20"/>
    <mergeCell ref="C16:F16"/>
    <mergeCell ref="I16:I20"/>
    <mergeCell ref="J16:J20"/>
    <mergeCell ref="I37:I44"/>
    <mergeCell ref="B22:J22"/>
    <mergeCell ref="C18:C20"/>
    <mergeCell ref="D18:D20"/>
    <mergeCell ref="E18:E20"/>
    <mergeCell ref="F18:F20"/>
    <mergeCell ref="G16:G20"/>
    <mergeCell ref="H16:H20"/>
    <mergeCell ref="C17:D17"/>
    <mergeCell ref="E17:F17"/>
  </mergeCells>
  <printOptions/>
  <pageMargins left="0.7086614173228347" right="0.1968503937007874" top="0.1968503937007874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Admin</cp:lastModifiedBy>
  <cp:lastPrinted>2017-03-01T10:56:23Z</cp:lastPrinted>
  <dcterms:created xsi:type="dcterms:W3CDTF">2009-07-27T10:10:26Z</dcterms:created>
  <dcterms:modified xsi:type="dcterms:W3CDTF">2017-03-01T11:02:02Z</dcterms:modified>
  <cp:category/>
  <cp:version/>
  <cp:contentType/>
  <cp:contentStatus/>
</cp:coreProperties>
</file>